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janva\iCloudDrive\03_EXPORT\"/>
    </mc:Choice>
  </mc:AlternateContent>
  <xr:revisionPtr revIDLastSave="0" documentId="13_ncr:1_{C56A58FB-655E-4188-810A-07158271AAF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ace stavby" sheetId="1" r:id="rId1"/>
    <sheet name="D.1.4.4.1 - Ozvučení mult..." sheetId="2" r:id="rId2"/>
    <sheet name="D.1.4.4.2 - Ozvučení mult..." sheetId="3" r:id="rId3"/>
  </sheets>
  <definedNames>
    <definedName name="_xlnm._FilterDatabase" localSheetId="1" hidden="1">'D.1.4.4.1 - Ozvučení mult...'!$C$89:$K$188</definedName>
    <definedName name="_xlnm._FilterDatabase" localSheetId="2" hidden="1">'D.1.4.4.2 - Ozvučení mult...'!$C$83:$K$105</definedName>
    <definedName name="_xlnm.Print_Titles" localSheetId="1">'D.1.4.4.1 - Ozvučení mult...'!$89:$89</definedName>
    <definedName name="_xlnm.Print_Titles" localSheetId="2">'D.1.4.4.2 - Ozvučení mult...'!$83:$83</definedName>
    <definedName name="_xlnm.Print_Titles" localSheetId="0">'Rekapitulace stavby'!$52:$52</definedName>
    <definedName name="_xlnm.Print_Area" localSheetId="1">'D.1.4.4.1 - Ozvučení mult...'!$C$77:$J$188</definedName>
    <definedName name="_xlnm.Print_Area" localSheetId="2">'D.1.4.4.2 - Ozvučení mult...'!$C$71:$J$105</definedName>
    <definedName name="_xlnm.Print_Area" localSheetId="0">'Rekapitulace stavby'!$D$4:$AO$36,'Rekapitulace stavby'!$C$42:$AQ$57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7" i="3"/>
  <c r="BH87" i="3"/>
  <c r="BG87" i="3"/>
  <c r="BF87" i="3"/>
  <c r="T87" i="3"/>
  <c r="T86" i="3"/>
  <c r="R87" i="3"/>
  <c r="R86" i="3"/>
  <c r="P87" i="3"/>
  <c r="P86" i="3"/>
  <c r="J80" i="3"/>
  <c r="F80" i="3"/>
  <c r="F78" i="3"/>
  <c r="E76" i="3"/>
  <c r="J54" i="3"/>
  <c r="F54" i="3"/>
  <c r="F52" i="3"/>
  <c r="E50" i="3"/>
  <c r="J24" i="3"/>
  <c r="E24" i="3"/>
  <c r="J81" i="3" s="1"/>
  <c r="J23" i="3"/>
  <c r="J18" i="3"/>
  <c r="E18" i="3"/>
  <c r="F81" i="3"/>
  <c r="J17" i="3"/>
  <c r="J12" i="3"/>
  <c r="J52" i="3"/>
  <c r="E7" i="3"/>
  <c r="E74" i="3"/>
  <c r="J37" i="2"/>
  <c r="J36" i="2"/>
  <c r="AY55" i="1"/>
  <c r="J35" i="2"/>
  <c r="AX55" i="1" s="1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T176" i="2" s="1"/>
  <c r="R177" i="2"/>
  <c r="R176" i="2" s="1"/>
  <c r="P177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J86" i="2"/>
  <c r="F86" i="2"/>
  <c r="F84" i="2"/>
  <c r="E82" i="2"/>
  <c r="J54" i="2"/>
  <c r="F54" i="2"/>
  <c r="F52" i="2"/>
  <c r="E50" i="2"/>
  <c r="J24" i="2"/>
  <c r="E24" i="2"/>
  <c r="J55" i="2" s="1"/>
  <c r="J23" i="2"/>
  <c r="J18" i="2"/>
  <c r="E18" i="2"/>
  <c r="F55" i="2" s="1"/>
  <c r="J17" i="2"/>
  <c r="J12" i="2"/>
  <c r="J84" i="2"/>
  <c r="E7" i="2"/>
  <c r="E80" i="2"/>
  <c r="L50" i="1"/>
  <c r="AM50" i="1"/>
  <c r="AM49" i="1"/>
  <c r="L49" i="1"/>
  <c r="AM47" i="1"/>
  <c r="L47" i="1"/>
  <c r="L45" i="1"/>
  <c r="L44" i="1"/>
  <c r="J187" i="2"/>
  <c r="BK160" i="2"/>
  <c r="J143" i="2"/>
  <c r="J121" i="2"/>
  <c r="BK99" i="2"/>
  <c r="J163" i="2"/>
  <c r="BK139" i="2"/>
  <c r="BK129" i="2"/>
  <c r="J107" i="2"/>
  <c r="J126" i="2"/>
  <c r="J113" i="2"/>
  <c r="BK93" i="2"/>
  <c r="J161" i="2"/>
  <c r="J151" i="2"/>
  <c r="BK131" i="2"/>
  <c r="BK183" i="2"/>
  <c r="J156" i="2"/>
  <c r="J137" i="2"/>
  <c r="J167" i="2"/>
  <c r="J144" i="2"/>
  <c r="BK187" i="2"/>
  <c r="J139" i="2"/>
  <c r="J112" i="2"/>
  <c r="BK102" i="3"/>
  <c r="BK92" i="3"/>
  <c r="BK99" i="3"/>
  <c r="BK185" i="2"/>
  <c r="BK156" i="2"/>
  <c r="BK144" i="2"/>
  <c r="BK132" i="2"/>
  <c r="BK103" i="2"/>
  <c r="BK170" i="2"/>
  <c r="J155" i="2"/>
  <c r="J132" i="2"/>
  <c r="J118" i="2"/>
  <c r="J128" i="2"/>
  <c r="BK118" i="2"/>
  <c r="J103" i="2"/>
  <c r="J181" i="2"/>
  <c r="BK159" i="2"/>
  <c r="J149" i="2"/>
  <c r="BK145" i="2"/>
  <c r="J185" i="2"/>
  <c r="BK149" i="2"/>
  <c r="BK123" i="2"/>
  <c r="J172" i="2"/>
  <c r="J148" i="2"/>
  <c r="BK137" i="2"/>
  <c r="BK161" i="2"/>
  <c r="J145" i="2"/>
  <c r="BK114" i="2"/>
  <c r="BK97" i="3"/>
  <c r="J87" i="3"/>
  <c r="BK167" i="2"/>
  <c r="J154" i="2"/>
  <c r="J142" i="2"/>
  <c r="BK112" i="2"/>
  <c r="J177" i="2"/>
  <c r="BK150" i="2"/>
  <c r="J131" i="2"/>
  <c r="BK116" i="2"/>
  <c r="J124" i="2"/>
  <c r="J99" i="2"/>
  <c r="J165" i="2"/>
  <c r="BK157" i="2"/>
  <c r="BK148" i="2"/>
  <c r="BK127" i="2"/>
  <c r="J174" i="2"/>
  <c r="J153" i="2"/>
  <c r="BK136" i="2"/>
  <c r="J114" i="2"/>
  <c r="J162" i="2"/>
  <c r="BK126" i="2"/>
  <c r="J160" i="2"/>
  <c r="J134" i="2"/>
  <c r="J104" i="2"/>
  <c r="BK104" i="3"/>
  <c r="J183" i="2"/>
  <c r="BK162" i="2"/>
  <c r="J150" i="2"/>
  <c r="BK141" i="2"/>
  <c r="J117" i="2"/>
  <c r="J93" i="2"/>
  <c r="J157" i="2"/>
  <c r="J136" i="2"/>
  <c r="J123" i="2"/>
  <c r="J97" i="2"/>
  <c r="J122" i="2"/>
  <c r="BK110" i="2"/>
  <c r="BK177" i="2"/>
  <c r="BK158" i="2"/>
  <c r="J147" i="2"/>
  <c r="BK109" i="2"/>
  <c r="BK172" i="2"/>
  <c r="J141" i="2"/>
  <c r="BK122" i="2"/>
  <c r="BK165" i="2"/>
  <c r="BK142" i="2"/>
  <c r="J109" i="2"/>
  <c r="BK154" i="2"/>
  <c r="BK113" i="2"/>
  <c r="BK94" i="3"/>
  <c r="J94" i="3"/>
  <c r="BK174" i="2"/>
  <c r="J146" i="2"/>
  <c r="BK134" i="2"/>
  <c r="J116" i="2"/>
  <c r="AS54" i="1"/>
  <c r="BK120" i="2"/>
  <c r="J127" i="2"/>
  <c r="BK121" i="2"/>
  <c r="BK106" i="2"/>
  <c r="J170" i="2"/>
  <c r="BK152" i="2"/>
  <c r="BK135" i="2"/>
  <c r="J106" i="2"/>
  <c r="BK163" i="2"/>
  <c r="BK151" i="2"/>
  <c r="J129" i="2"/>
  <c r="J110" i="2"/>
  <c r="BK147" i="2"/>
  <c r="BK117" i="2"/>
  <c r="J152" i="2"/>
  <c r="BK97" i="2"/>
  <c r="J104" i="3"/>
  <c r="J97" i="3"/>
  <c r="J92" i="3"/>
  <c r="J95" i="2"/>
  <c r="BK146" i="2"/>
  <c r="J119" i="2"/>
  <c r="BK153" i="2"/>
  <c r="J135" i="2"/>
  <c r="BK181" i="2"/>
  <c r="BK143" i="2"/>
  <c r="BK104" i="2"/>
  <c r="J90" i="3"/>
  <c r="BK90" i="3"/>
  <c r="BK87" i="3"/>
  <c r="J120" i="2"/>
  <c r="BK155" i="2"/>
  <c r="BK128" i="2"/>
  <c r="BK107" i="2"/>
  <c r="J159" i="2"/>
  <c r="BK124" i="2"/>
  <c r="J158" i="2"/>
  <c r="BK119" i="2"/>
  <c r="BK95" i="2"/>
  <c r="J99" i="3"/>
  <c r="J102" i="3"/>
  <c r="T102" i="2" l="1"/>
  <c r="P92" i="2"/>
  <c r="P91" i="2"/>
  <c r="T92" i="2"/>
  <c r="T91" i="2" s="1"/>
  <c r="BK138" i="2"/>
  <c r="J138" i="2"/>
  <c r="J64" i="2"/>
  <c r="R164" i="2"/>
  <c r="BK169" i="2"/>
  <c r="J169" i="2"/>
  <c r="J67" i="2"/>
  <c r="T180" i="2"/>
  <c r="T179" i="2" s="1"/>
  <c r="R102" i="2"/>
  <c r="T138" i="2"/>
  <c r="T164" i="2"/>
  <c r="T169" i="2"/>
  <c r="T168" i="2"/>
  <c r="BK180" i="2"/>
  <c r="J180" i="2" s="1"/>
  <c r="J70" i="2" s="1"/>
  <c r="R89" i="3"/>
  <c r="R85" i="3"/>
  <c r="R84" i="3" s="1"/>
  <c r="P102" i="2"/>
  <c r="R138" i="2"/>
  <c r="BK164" i="2"/>
  <c r="J164" i="2" s="1"/>
  <c r="J65" i="2" s="1"/>
  <c r="R169" i="2"/>
  <c r="R168" i="2"/>
  <c r="BK89" i="3"/>
  <c r="J89" i="3" s="1"/>
  <c r="J62" i="3" s="1"/>
  <c r="T89" i="3"/>
  <c r="T85" i="3" s="1"/>
  <c r="T84" i="3" s="1"/>
  <c r="R96" i="3"/>
  <c r="BK102" i="2"/>
  <c r="J102" i="2" s="1"/>
  <c r="J63" i="2" s="1"/>
  <c r="P138" i="2"/>
  <c r="P164" i="2"/>
  <c r="P169" i="2"/>
  <c r="P168" i="2" s="1"/>
  <c r="P180" i="2"/>
  <c r="P179" i="2"/>
  <c r="P89" i="3"/>
  <c r="P85" i="3" s="1"/>
  <c r="P84" i="3" s="1"/>
  <c r="AU56" i="1" s="1"/>
  <c r="BK96" i="3"/>
  <c r="J96" i="3" s="1"/>
  <c r="J63" i="3" s="1"/>
  <c r="P96" i="3"/>
  <c r="T96" i="3"/>
  <c r="BK101" i="3"/>
  <c r="J101" i="3"/>
  <c r="J64" i="3"/>
  <c r="R101" i="3"/>
  <c r="BK92" i="2"/>
  <c r="J92" i="2"/>
  <c r="J61" i="2"/>
  <c r="R92" i="2"/>
  <c r="R91" i="2" s="1"/>
  <c r="R180" i="2"/>
  <c r="R179" i="2"/>
  <c r="P101" i="3"/>
  <c r="T101" i="3"/>
  <c r="BK176" i="2"/>
  <c r="J176" i="2"/>
  <c r="J68" i="2" s="1"/>
  <c r="BK86" i="3"/>
  <c r="J86" i="3"/>
  <c r="J61" i="3"/>
  <c r="E48" i="3"/>
  <c r="BE90" i="3"/>
  <c r="BE97" i="3"/>
  <c r="J78" i="3"/>
  <c r="BE92" i="3"/>
  <c r="BE99" i="3"/>
  <c r="BK91" i="2"/>
  <c r="J91" i="2"/>
  <c r="J60" i="2" s="1"/>
  <c r="F55" i="3"/>
  <c r="BE94" i="3"/>
  <c r="J55" i="3"/>
  <c r="BE102" i="3"/>
  <c r="BE87" i="3"/>
  <c r="BE104" i="3"/>
  <c r="F87" i="2"/>
  <c r="BE97" i="2"/>
  <c r="BE103" i="2"/>
  <c r="BE109" i="2"/>
  <c r="BE137" i="2"/>
  <c r="BE142" i="2"/>
  <c r="BE153" i="2"/>
  <c r="BE170" i="2"/>
  <c r="BE185" i="2"/>
  <c r="E48" i="2"/>
  <c r="BE99" i="2"/>
  <c r="BE106" i="2"/>
  <c r="BE112" i="2"/>
  <c r="BE121" i="2"/>
  <c r="BE122" i="2"/>
  <c r="BE146" i="2"/>
  <c r="BE151" i="2"/>
  <c r="BE152" i="2"/>
  <c r="BE160" i="2"/>
  <c r="BE177" i="2"/>
  <c r="J87" i="2"/>
  <c r="BE104" i="2"/>
  <c r="BE118" i="2"/>
  <c r="BE124" i="2"/>
  <c r="BE126" i="2"/>
  <c r="BE127" i="2"/>
  <c r="BE134" i="2"/>
  <c r="BE135" i="2"/>
  <c r="BE145" i="2"/>
  <c r="BE148" i="2"/>
  <c r="BE149" i="2"/>
  <c r="BE154" i="2"/>
  <c r="BE181" i="2"/>
  <c r="BE110" i="2"/>
  <c r="BE117" i="2"/>
  <c r="BE119" i="2"/>
  <c r="BE123" i="2"/>
  <c r="BE129" i="2"/>
  <c r="BE132" i="2"/>
  <c r="BE136" i="2"/>
  <c r="BE139" i="2"/>
  <c r="BE141" i="2"/>
  <c r="BE144" i="2"/>
  <c r="BE150" i="2"/>
  <c r="BE95" i="2"/>
  <c r="BE107" i="2"/>
  <c r="BE116" i="2"/>
  <c r="BE120" i="2"/>
  <c r="J52" i="2"/>
  <c r="BE93" i="2"/>
  <c r="BE113" i="2"/>
  <c r="BE128" i="2"/>
  <c r="BE143" i="2"/>
  <c r="BE147" i="2"/>
  <c r="BE156" i="2"/>
  <c r="BE162" i="2"/>
  <c r="BE167" i="2"/>
  <c r="BE174" i="2"/>
  <c r="BE183" i="2"/>
  <c r="BE114" i="2"/>
  <c r="BE131" i="2"/>
  <c r="BE155" i="2"/>
  <c r="BE157" i="2"/>
  <c r="BE158" i="2"/>
  <c r="BE159" i="2"/>
  <c r="BE161" i="2"/>
  <c r="BE163" i="2"/>
  <c r="BE165" i="2"/>
  <c r="BE172" i="2"/>
  <c r="BE187" i="2"/>
  <c r="F35" i="2"/>
  <c r="BB55" i="1" s="1"/>
  <c r="J34" i="3"/>
  <c r="AW56" i="1"/>
  <c r="J34" i="2"/>
  <c r="AW55" i="1" s="1"/>
  <c r="F34" i="3"/>
  <c r="BA56" i="1"/>
  <c r="F37" i="2"/>
  <c r="BD55" i="1" s="1"/>
  <c r="F37" i="3"/>
  <c r="BD56" i="1"/>
  <c r="F36" i="2"/>
  <c r="BC55" i="1" s="1"/>
  <c r="F35" i="3"/>
  <c r="BB56" i="1"/>
  <c r="F34" i="2"/>
  <c r="BA55" i="1" s="1"/>
  <c r="F36" i="3"/>
  <c r="BC56" i="1"/>
  <c r="BK101" i="2" l="1"/>
  <c r="J101" i="2" s="1"/>
  <c r="J62" i="2" s="1"/>
  <c r="P101" i="2"/>
  <c r="P90" i="2"/>
  <c r="AU55" i="1"/>
  <c r="R101" i="2"/>
  <c r="R90" i="2"/>
  <c r="T101" i="2"/>
  <c r="T90" i="2"/>
  <c r="BK168" i="2"/>
  <c r="J168" i="2"/>
  <c r="J66" i="2"/>
  <c r="BK85" i="3"/>
  <c r="BK84" i="3" s="1"/>
  <c r="J84" i="3" s="1"/>
  <c r="J30" i="3" s="1"/>
  <c r="AG56" i="1" s="1"/>
  <c r="AN56" i="1" s="1"/>
  <c r="BK179" i="2"/>
  <c r="BK90" i="2" s="1"/>
  <c r="J90" i="2" s="1"/>
  <c r="J30" i="2" s="1"/>
  <c r="AG55" i="1" s="1"/>
  <c r="AG54" i="1" s="1"/>
  <c r="AK26" i="1" s="1"/>
  <c r="J179" i="2"/>
  <c r="J69" i="2" s="1"/>
  <c r="AU54" i="1"/>
  <c r="BB54" i="1"/>
  <c r="W31" i="1"/>
  <c r="BD54" i="1"/>
  <c r="W33" i="1"/>
  <c r="BC54" i="1"/>
  <c r="W32" i="1"/>
  <c r="F33" i="2"/>
  <c r="AZ55" i="1"/>
  <c r="J33" i="2"/>
  <c r="AV55" i="1"/>
  <c r="AT55" i="1" s="1"/>
  <c r="BA54" i="1"/>
  <c r="W30" i="1"/>
  <c r="J33" i="3"/>
  <c r="AV56" i="1" s="1"/>
  <c r="AT56" i="1" s="1"/>
  <c r="F33" i="3"/>
  <c r="AZ56" i="1" s="1"/>
  <c r="J59" i="3" l="1"/>
  <c r="J85" i="3"/>
  <c r="J60" i="3"/>
  <c r="AN55" i="1"/>
  <c r="J39" i="3"/>
  <c r="J59" i="2"/>
  <c r="J39" i="2"/>
  <c r="AZ54" i="1"/>
  <c r="W29" i="1" s="1"/>
  <c r="AW54" i="1"/>
  <c r="AK30" i="1" s="1"/>
  <c r="AY54" i="1"/>
  <c r="AX54" i="1"/>
  <c r="AV54" i="1" l="1"/>
  <c r="AK29" i="1"/>
  <c r="AK35" i="1"/>
  <c r="AT54" i="1" l="1"/>
  <c r="AN54" i="1" l="1"/>
</calcChain>
</file>

<file path=xl/sharedStrings.xml><?xml version="1.0" encoding="utf-8"?>
<sst xmlns="http://schemas.openxmlformats.org/spreadsheetml/2006/main" count="1599" uniqueCount="470">
  <si>
    <t>Export Komplet</t>
  </si>
  <si>
    <t>VZ</t>
  </si>
  <si>
    <t>2.0</t>
  </si>
  <si>
    <t>ZAMOK</t>
  </si>
  <si>
    <t>False</t>
  </si>
  <si>
    <t>{b7ebdaea-74e5-43f5-8376-f042aae0e80e}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</si>
  <si>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</si>
  <si>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</si>
  <si>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</si>
  <si>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</si>
  <si>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</si>
  <si>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</si>
  <si>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</si>
  <si>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</si>
  <si>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11-2023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</si>
  <si>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</si>
  <si>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</si>
  <si>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Víceúčelová sportovní hala Hodonín - oprava a modernizace po tornádu - D1.4.4</t>
  </si>
  <si>
    <t>KSO:</t>
  </si>
  <si>
    <t/>
  </si>
  <si>
    <t>CC-CZ:</t>
  </si>
  <si>
    <t>Místo:</t>
  </si>
  <si>
    <t xml:space="preserve"> </t>
  </si>
  <si>
    <t>Datum:</t>
  </si>
  <si>
    <t>28. 4. 2023</t>
  </si>
  <si>
    <t>Zadavatel:</t>
  </si>
  <si>
    <t>IČ:</t>
  </si>
  <si>
    <t>00284891</t>
  </si>
  <si>
    <t>Město Hodonín</t>
  </si>
  <si>
    <t>DIČ:</t>
  </si>
  <si>
    <t>CZ699001303</t>
  </si>
  <si>
    <t>Uchazeč:</t>
  </si>
  <si>
    <t>Vyplň údaj</t>
  </si>
  <si>
    <t>Projektant:</t>
  </si>
  <si>
    <t>68022999</t>
  </si>
  <si>
    <t>Marek Hrbotický</t>
  </si>
  <si>
    <t>CZ6707260197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</si>
  <si>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</si>
  <si>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</si>
  <si>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</si>
  <si>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</si>
  <si>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</si>
  <si>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</si>
  <si>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</si>
  <si>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</si>
  <si>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</si>
  <si>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</si>
  <si>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</si>
  <si>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</si>
  <si>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</si>
  <si>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</si>
  <si>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</si>
  <si>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</si>
  <si>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</si>
  <si>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</si>
  <si>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</si>
  <si>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</si>
  <si>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</si>
  <si>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</si>
  <si>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</si>
  <si>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</si>
  <si>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</si>
  <si>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</si>
  <si>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</si>
  <si>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</si>
  <si>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</si>
  <si>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</si>
  <si>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</si>
  <si>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</si>
  <si>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</si>
  <si>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</si>
  <si>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</si>
  <si>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</si>
  <si>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</si>
  <si>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</si>
  <si>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</si>
  <si>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</si>
  <si>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</si>
  <si>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</si>
  <si>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</si>
  <si>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D.1.4.4.1</t>
  </si>
  <si>
    <t>Ozvučení multifunkčního sálu - uznatelné náklady</t>
  </si>
  <si>
    <t>STA</t>
  </si>
  <si>
    <t>1</t>
  </si>
  <si>
    <t>{72bd14f2-8bc6-42c7-a243-c8b1a8583f31}</t>
  </si>
  <si>
    <t>2</t>
  </si>
  <si>
    <t>D.1.4.4.2</t>
  </si>
  <si>
    <t>Ozvučení multifunkčního sálu - neuznatelné náklady</t>
  </si>
  <si>
    <t>{16bd653d-33b9-4b6e-bb0b-4dac7774d0e6}</t>
  </si>
  <si>
    <t>KRYCÍ LIST SOUPISU PRACÍ</t>
  </si>
  <si>
    <t>Objekt:</t>
  </si>
  <si>
    <t>D.1.4.4.1 - Ozvučení multifunkčního sálu - uznatelné náklady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</si>
  <si>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</si>
  <si>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</si>
  <si>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</si>
  <si>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</si>
  <si>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</si>
  <si>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</si>
  <si>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</si>
  <si>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</si>
  <si>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</si>
  <si>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763 - Konstrukce suché výstavby</t>
  </si>
  <si>
    <t>M - Práce a dodávky M</t>
  </si>
  <si>
    <t xml:space="preserve">    46-M - Zemní práce při extr.mont.pracích</t>
  </si>
  <si>
    <t xml:space="preserve">    VRN6 - Územní vlivy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</si>
  <si>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</si>
  <si>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</si>
  <si>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</si>
  <si>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</si>
  <si>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</si>
  <si>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</si>
  <si>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</si>
  <si>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</si>
  <si>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</si>
  <si>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</si>
  <si>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</si>
  <si>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</si>
  <si>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</si>
  <si>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</si>
  <si>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</si>
  <si>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</si>
  <si>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</si>
  <si>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</si>
  <si>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</si>
  <si>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</si>
  <si>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</si>
  <si>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945412112r</t>
  </si>
  <si>
    <t>Teleskopická hydraulická montážní plošina na samohybném podvozku, s otočným košem výšky zdvihu do 21 m včetně použití OSB desek na rozložení váhy plošiny</t>
  </si>
  <si>
    <t>den</t>
  </si>
  <si>
    <t>4</t>
  </si>
  <si>
    <t>1655429766</t>
  </si>
  <si>
    <t>Online PSC</t>
  </si>
  <si>
    <t>https://podminky.urs.cz/item/CS_URS_2023_02/945412112r</t>
  </si>
  <si>
    <t>946112121</t>
  </si>
  <si>
    <t>Montáž pojízdných věží trubkových nebo dílcových s maximálním zatížením podlahy do 200 kg/m2 šířky přes 0,9 do 1,6 m, délky do 3,2 m, výšky přes 9,6 m do 10,6 m</t>
  </si>
  <si>
    <t>kus</t>
  </si>
  <si>
    <t>869299495</t>
  </si>
  <si>
    <t>https://podminky.urs.cz/item/CS_URS_2023_02/946112121</t>
  </si>
  <si>
    <t>3</t>
  </si>
  <si>
    <t>946112221</t>
  </si>
  <si>
    <t>Montáž pojízdných věží trubkových nebo dílcových s maximálním zatížením podlahy do 200 kg/m2 Příplatek za první a každý další den použití pojízdného lešení k ceně -2121</t>
  </si>
  <si>
    <t>1900257863</t>
  </si>
  <si>
    <t>https://podminky.urs.cz/item/CS_URS_2023_02/946112221</t>
  </si>
  <si>
    <t>946112821</t>
  </si>
  <si>
    <t>Demontáž pojízdných věží trubkových nebo dílcových s maximálním zatížením podlahy do 200 kg/m2 šířky přes 0,9 do 1,6 m, délky do 3,2 m, výšky přes 9,6 m do 10,6 m</t>
  </si>
  <si>
    <t>1894330349</t>
  </si>
  <si>
    <t>https://podminky.urs.cz/item/CS_URS_2023_02/946112821</t>
  </si>
  <si>
    <t>PSV</t>
  </si>
  <si>
    <t>Práce a dodávky PSV</t>
  </si>
  <si>
    <t>741</t>
  </si>
  <si>
    <t>Elektroinstalace - silnoproud</t>
  </si>
  <si>
    <t>5</t>
  </si>
  <si>
    <t>DEMONTÁŽE</t>
  </si>
  <si>
    <t>Demontáž stávajícího systému ozvučení</t>
  </si>
  <si>
    <t>hod</t>
  </si>
  <si>
    <t>889182438</t>
  </si>
  <si>
    <t>6</t>
  </si>
  <si>
    <t>741122219</t>
  </si>
  <si>
    <t>Montáž kabelů měděných bez ukončení uložených volně nebo v liště plných kulatých (např. CYKY) počtu a průřezu žil 4x1,5 až 2,5 mm2</t>
  </si>
  <si>
    <t>m</t>
  </si>
  <si>
    <t>-1244149840</t>
  </si>
  <si>
    <t>https://podminky.urs.cz/item/CS_URS_2023_02/741122219</t>
  </si>
  <si>
    <t>7</t>
  </si>
  <si>
    <t>M</t>
  </si>
  <si>
    <t>1164420</t>
  </si>
  <si>
    <t>KABEL 1-CXKH-R-J B2CAS1D0 4X2,5</t>
  </si>
  <si>
    <t>8</t>
  </si>
  <si>
    <t>-720861479</t>
  </si>
  <si>
    <t>882863274</t>
  </si>
  <si>
    <t>1228214</t>
  </si>
  <si>
    <t>KABEL 1-CXKH-R-J B2CAS1D0 3X2,5</t>
  </si>
  <si>
    <t>1494300250</t>
  </si>
  <si>
    <t>10</t>
  </si>
  <si>
    <t>741130001</t>
  </si>
  <si>
    <t>Ukončení vodičů izolovaných s označením a zapojením v rozváděči nebo na přístroji, průřezu žíly do 2,5 mm2</t>
  </si>
  <si>
    <t>483967111</t>
  </si>
  <si>
    <t>https://podminky.urs.cz/item/CS_URS_2023_02/741130001</t>
  </si>
  <si>
    <t>11</t>
  </si>
  <si>
    <t>741210002R</t>
  </si>
  <si>
    <t>Montáž ovládacího boxu s příslušenstvím dle PD</t>
  </si>
  <si>
    <t>-432039577</t>
  </si>
  <si>
    <t>12</t>
  </si>
  <si>
    <t>BOX Z1</t>
  </si>
  <si>
    <t>kpl</t>
  </si>
  <si>
    <t>1285929426</t>
  </si>
  <si>
    <t>13</t>
  </si>
  <si>
    <t>742430003</t>
  </si>
  <si>
    <t>Montáž audiovizuální techniky reprosoustavy s konzolou</t>
  </si>
  <si>
    <t>-640070036</t>
  </si>
  <si>
    <t>https://podminky.urs.cz/item/CS_URS_2023_02/742430003</t>
  </si>
  <si>
    <t>14</t>
  </si>
  <si>
    <t>MIX</t>
  </si>
  <si>
    <t>Mixážní pult dle PD</t>
  </si>
  <si>
    <t>1422714170</t>
  </si>
  <si>
    <t>PŘEHRÁVAČ</t>
  </si>
  <si>
    <t>Multimediální přehrávač dle PD</t>
  </si>
  <si>
    <t>754863640</t>
  </si>
  <si>
    <t>16</t>
  </si>
  <si>
    <t>MIC</t>
  </si>
  <si>
    <t>Bezdrátový mikrofon stanice - včetně 2x ručka dle PD</t>
  </si>
  <si>
    <t>1400448784</t>
  </si>
  <si>
    <t>17</t>
  </si>
  <si>
    <t>MIC2</t>
  </si>
  <si>
    <t>Mikrofon kabelový s vypínačem dle PD</t>
  </si>
  <si>
    <t>-16509454</t>
  </si>
  <si>
    <t>18</t>
  </si>
  <si>
    <t>ZES</t>
  </si>
  <si>
    <t>4-kanálový zesilovač 4x2500W/4ohm dle PD</t>
  </si>
  <si>
    <t>576676400</t>
  </si>
  <si>
    <t>19</t>
  </si>
  <si>
    <t>REP1000</t>
  </si>
  <si>
    <t>Pasivní reprosoustava dle PD</t>
  </si>
  <si>
    <t>1053907541</t>
  </si>
  <si>
    <t>20</t>
  </si>
  <si>
    <t>SUBWOOFER</t>
  </si>
  <si>
    <t>Subwoofer dle PD</t>
  </si>
  <si>
    <t>-1988438252</t>
  </si>
  <si>
    <t>Drobný materiál</t>
  </si>
  <si>
    <t>ks</t>
  </si>
  <si>
    <t>-931402823</t>
  </si>
  <si>
    <t>22</t>
  </si>
  <si>
    <t>741210002</t>
  </si>
  <si>
    <t>Montáž rozvodnic oceloplechových nebo plastových bez zapojení vodičů běžných, hmotnosti do 50 kg</t>
  </si>
  <si>
    <t>-836186179</t>
  </si>
  <si>
    <t>https://podminky.urs.cz/item/CS_URS_2023_02/741210002</t>
  </si>
  <si>
    <t>23</t>
  </si>
  <si>
    <t>RACK</t>
  </si>
  <si>
    <t>RACK 17U šedý na kolečkách s uzamykatelnou roletou v hliníkovém provedení</t>
  </si>
  <si>
    <t>921094270</t>
  </si>
  <si>
    <t>24</t>
  </si>
  <si>
    <t>K001</t>
  </si>
  <si>
    <t>Úprava stávajícího rozváděče RH</t>
  </si>
  <si>
    <t>-757343642</t>
  </si>
  <si>
    <t>25</t>
  </si>
  <si>
    <t>M012</t>
  </si>
  <si>
    <t>Příslušenství rozváděče RH</t>
  </si>
  <si>
    <t>49339338</t>
  </si>
  <si>
    <t>26</t>
  </si>
  <si>
    <t>742110122.1</t>
  </si>
  <si>
    <t>Montáž kabelového žlabu nosníku včetně konzol nebo závitových tyčí, hlavní trasy</t>
  </si>
  <si>
    <t>-1996567708</t>
  </si>
  <si>
    <t>https://podminky.urs.cz/item/CS_URS_2023_02/742110122.1</t>
  </si>
  <si>
    <t>27</t>
  </si>
  <si>
    <t>ZAVES</t>
  </si>
  <si>
    <t>Závěsná konstrukce pro reprosoustavy</t>
  </si>
  <si>
    <t>-347935217</t>
  </si>
  <si>
    <t>28</t>
  </si>
  <si>
    <t>742121001</t>
  </si>
  <si>
    <t>Montáž kabelů sdělovacích pro vnitřní rozvody počtu žil do 15</t>
  </si>
  <si>
    <t>1512706604</t>
  </si>
  <si>
    <t>https://podminky.urs.cz/item/CS_URS_2023_02/742121001</t>
  </si>
  <si>
    <t>29</t>
  </si>
  <si>
    <t>1227354</t>
  </si>
  <si>
    <t>KABEL SXKD-5E-UTP-LSOH</t>
  </si>
  <si>
    <t>246170207</t>
  </si>
  <si>
    <t>30</t>
  </si>
  <si>
    <t>RJ45 UTP 5e</t>
  </si>
  <si>
    <t>Konektor RJ-45 UTP cat 5e včetně montáže</t>
  </si>
  <si>
    <t>-1630252905</t>
  </si>
  <si>
    <t>31</t>
  </si>
  <si>
    <t>EVAK_K</t>
  </si>
  <si>
    <t>Napojení na EPS</t>
  </si>
  <si>
    <t>-1474723300</t>
  </si>
  <si>
    <t>32</t>
  </si>
  <si>
    <t>EVAK_M</t>
  </si>
  <si>
    <t>-2115405011</t>
  </si>
  <si>
    <t>742</t>
  </si>
  <si>
    <t>Elektroinstalace - slaboproud</t>
  </si>
  <si>
    <t>33</t>
  </si>
  <si>
    <t>742110122.1.1</t>
  </si>
  <si>
    <t>1414914127</t>
  </si>
  <si>
    <t>https://podminky.urs.cz/item/CS_URS_2023_02/742110122.1.1</t>
  </si>
  <si>
    <t>34</t>
  </si>
  <si>
    <t>130273</t>
  </si>
  <si>
    <t>MPC-upínák k I-profilu, M10, k profilu 38/40-40/60, pozink</t>
  </si>
  <si>
    <t>787675212</t>
  </si>
  <si>
    <t>35</t>
  </si>
  <si>
    <t>130020</t>
  </si>
  <si>
    <t>MPC-instalační nosník 40/60, délka: 6000 mm, pozinkovaný</t>
  </si>
  <si>
    <t>-297608885</t>
  </si>
  <si>
    <t>36</t>
  </si>
  <si>
    <t>130251</t>
  </si>
  <si>
    <t>Svorkový upínák na I-profil, průchozí otvor, M10, na tloušťku pásnice 0-20 mm, pozinkovaný</t>
  </si>
  <si>
    <t>1188281986</t>
  </si>
  <si>
    <t>37</t>
  </si>
  <si>
    <t>120208</t>
  </si>
  <si>
    <t>Kyvadlový závěs M10 dlouhý, mont. délka 61 mm vychýlení až 12°, délka závitu 57 mm, pozinkovaný</t>
  </si>
  <si>
    <t>1935046164</t>
  </si>
  <si>
    <t>38</t>
  </si>
  <si>
    <t>113495</t>
  </si>
  <si>
    <t>Závitová tyč, M10, 3000 mm, pozinkovaný</t>
  </si>
  <si>
    <t>-1416226305</t>
  </si>
  <si>
    <t>39</t>
  </si>
  <si>
    <t>120782</t>
  </si>
  <si>
    <t>MPC-rychloupínací matice pro montáž úhelníku, M10 k profilu 38/24-40/120, pozinkovaný</t>
  </si>
  <si>
    <t>2138326457</t>
  </si>
  <si>
    <t>40</t>
  </si>
  <si>
    <t>105433</t>
  </si>
  <si>
    <t>Šestihranná matice, DIN 934, M10, pozinkovaná</t>
  </si>
  <si>
    <t>888098908</t>
  </si>
  <si>
    <t>41</t>
  </si>
  <si>
    <t>149738</t>
  </si>
  <si>
    <t>Podložka pro M10 vněj.pr.30</t>
  </si>
  <si>
    <t>2094108336</t>
  </si>
  <si>
    <t>42</t>
  </si>
  <si>
    <t>106006</t>
  </si>
  <si>
    <t>Vnější krytka k profilu MPC 38/40 a 38/80</t>
  </si>
  <si>
    <t>-311229350</t>
  </si>
  <si>
    <t>43</t>
  </si>
  <si>
    <t>106008</t>
  </si>
  <si>
    <t>Vnější krytka k profilu MPC 40/60 a 40/120</t>
  </si>
  <si>
    <t>1580250385</t>
  </si>
  <si>
    <t>44</t>
  </si>
  <si>
    <t>148757</t>
  </si>
  <si>
    <t>MPC-zasouvací matice M6, 31 × 16 × 6 mm k profilu 38/24-40/120, pozinkovaná</t>
  </si>
  <si>
    <t>-1972096956</t>
  </si>
  <si>
    <t>45</t>
  </si>
  <si>
    <t>105728</t>
  </si>
  <si>
    <t>Šroub DIN933 8.8 M 6/ 16 ZB</t>
  </si>
  <si>
    <t>-2060585502</t>
  </si>
  <si>
    <t>46</t>
  </si>
  <si>
    <t>127175</t>
  </si>
  <si>
    <t>Podložka, DIN 9021, 6,4 × 18 × 1,6 mm, pozinkovaná</t>
  </si>
  <si>
    <t>-1222726709</t>
  </si>
  <si>
    <t>47</t>
  </si>
  <si>
    <t>118040</t>
  </si>
  <si>
    <t>Zasouvací MPC matice M8 33 × 23 × 6 mm k profilu 38/24-40/120, pozinkovaná</t>
  </si>
  <si>
    <t>532077237</t>
  </si>
  <si>
    <t>48</t>
  </si>
  <si>
    <t>105757</t>
  </si>
  <si>
    <t>Šroub se šestihrannou hlavou, DIN 933, 8.8 M8 × 16 mm, pozinkovaný</t>
  </si>
  <si>
    <t>-1277932469</t>
  </si>
  <si>
    <t>49</t>
  </si>
  <si>
    <t>105733</t>
  </si>
  <si>
    <t>Šroub, DIN 933 8.8, M6 × 20 mm, ZB</t>
  </si>
  <si>
    <t>1650811262</t>
  </si>
  <si>
    <t>50</t>
  </si>
  <si>
    <t>127307</t>
  </si>
  <si>
    <t>Podložka, DIN 125, M6, pozinkovaná</t>
  </si>
  <si>
    <t>2110969956</t>
  </si>
  <si>
    <t>51</t>
  </si>
  <si>
    <t>127310</t>
  </si>
  <si>
    <t>Podložka, DIN 125, M8, pozinkovaná</t>
  </si>
  <si>
    <t>1771030902</t>
  </si>
  <si>
    <t>52</t>
  </si>
  <si>
    <t>118316</t>
  </si>
  <si>
    <t>MPC-spojka pro křížení nosníků k profilu 40/60, pozinkovaná</t>
  </si>
  <si>
    <t>1429780602</t>
  </si>
  <si>
    <t>53</t>
  </si>
  <si>
    <t>130297</t>
  </si>
  <si>
    <t>MPC/MPR-úhlová příložka "T" k profilu 38/24-40/120, 41/21-41/124, pozinkovaná</t>
  </si>
  <si>
    <t>484692105</t>
  </si>
  <si>
    <t>54</t>
  </si>
  <si>
    <t>127840</t>
  </si>
  <si>
    <t>MPC/MPR-úhlová příložka "L" k profilu 38/24-40/120, 41/21-41/124, pozinkovaná</t>
  </si>
  <si>
    <t>637644502</t>
  </si>
  <si>
    <t>55</t>
  </si>
  <si>
    <t>105565</t>
  </si>
  <si>
    <t>Šroub se šestihrannou hlavou, DIN 933, 8.8 M10 × 25 mm, pozinkovaný</t>
  </si>
  <si>
    <t>1026271421</t>
  </si>
  <si>
    <t>56</t>
  </si>
  <si>
    <t>163109</t>
  </si>
  <si>
    <t>MPC/MPR-nastavovací spojka k profilu 38/24-38/40, 39/52-40/80, 41/21-41/62, pozinkovaná</t>
  </si>
  <si>
    <t>-1186739950</t>
  </si>
  <si>
    <t>763</t>
  </si>
  <si>
    <t>Konstrukce suché výstavby</t>
  </si>
  <si>
    <t>57</t>
  </si>
  <si>
    <t>763135812</t>
  </si>
  <si>
    <t>Demontáž a zpětná montáž podhledu sádrokartonového kazetového na roštu pro účely trasování v neřešených prostorech</t>
  </si>
  <si>
    <t>-1879576846</t>
  </si>
  <si>
    <t>https://podminky.urs.cz/item/CS_URS_2023_02/763135812</t>
  </si>
  <si>
    <t>58</t>
  </si>
  <si>
    <t>DROB MAT</t>
  </si>
  <si>
    <t>Drobný instalační materiál (vkládací lišty, příchytky...) pro trasování v neřešených prostorech</t>
  </si>
  <si>
    <t>1718169005</t>
  </si>
  <si>
    <t>Práce a dodávky M</t>
  </si>
  <si>
    <t>46-M</t>
  </si>
  <si>
    <t>Zemní práce při extr.mont.pracích</t>
  </si>
  <si>
    <t>59</t>
  </si>
  <si>
    <t>460680605</t>
  </si>
  <si>
    <t>Prorážení otvorů a ostatní bourací práce vysekání rýh pro montáž trubek a kabelů v cihelných zdech hloubky přes 5 do 7 cm a šířky přes 10 do 15 cm</t>
  </si>
  <si>
    <t>64</t>
  </si>
  <si>
    <t>1305378545</t>
  </si>
  <si>
    <t>https://podminky.urs.cz/item/CS_URS_2023_02/460680605</t>
  </si>
  <si>
    <t>60</t>
  </si>
  <si>
    <t>460941215</t>
  </si>
  <si>
    <t>Vyplnění rýh vyplnění a omítnutí rýh ve stěnách hloubky do 3 cm a šířky přes 10 do 15 cm</t>
  </si>
  <si>
    <t>-84752591</t>
  </si>
  <si>
    <t>https://podminky.urs.cz/item/CS_URS_2023_02/460941215</t>
  </si>
  <si>
    <t>61</t>
  </si>
  <si>
    <t>742190004</t>
  </si>
  <si>
    <t>Ostatní práce pro trasy požárně těsnící materiál do prostupu</t>
  </si>
  <si>
    <t>-1343706051</t>
  </si>
  <si>
    <t>https://podminky.urs.cz/item/CS_URS_2023_02/742190004</t>
  </si>
  <si>
    <t>VRN6</t>
  </si>
  <si>
    <t>Územní vlivy</t>
  </si>
  <si>
    <t>62</t>
  </si>
  <si>
    <t>065002000</t>
  </si>
  <si>
    <t>Mimostaveništní doprava materiálů</t>
  </si>
  <si>
    <t>-1622934483</t>
  </si>
  <si>
    <t>https://podminky.urs.cz/item/CS_URS_2023_02/065002000</t>
  </si>
  <si>
    <t>VRN</t>
  </si>
  <si>
    <t>Vedlejší rozpočtové náklady</t>
  </si>
  <si>
    <t>VRN3</t>
  </si>
  <si>
    <t>Zařízení staveniště</t>
  </si>
  <si>
    <t>63</t>
  </si>
  <si>
    <t>030001000</t>
  </si>
  <si>
    <t>…</t>
  </si>
  <si>
    <t>1024</t>
  </si>
  <si>
    <t>-309840940</t>
  </si>
  <si>
    <t>https://podminky.urs.cz/item/CS_URS_2023_02/030001000</t>
  </si>
  <si>
    <t>032002000</t>
  </si>
  <si>
    <t>Vybavení staveniště</t>
  </si>
  <si>
    <t>-2143802048</t>
  </si>
  <si>
    <t>https://podminky.urs.cz/item/CS_URS_2023_02/032002000</t>
  </si>
  <si>
    <t>65</t>
  </si>
  <si>
    <t>034002000</t>
  </si>
  <si>
    <t>Zabezpečení staveniště</t>
  </si>
  <si>
    <t>-1303518629</t>
  </si>
  <si>
    <t>https://podminky.urs.cz/item/CS_URS_2023_02/034002000</t>
  </si>
  <si>
    <t>66</t>
  </si>
  <si>
    <t>039002000</t>
  </si>
  <si>
    <t>Zrušení zařízení staveniště</t>
  </si>
  <si>
    <t>-1896818009</t>
  </si>
  <si>
    <t>https://podminky.urs.cz/item/CS_URS_2023_02/039002000</t>
  </si>
  <si>
    <t>D.1.4.4.2 - Ozvučení multifunkčního sálu - neuznatelné náklady</t>
  </si>
  <si>
    <t xml:space="preserve">    VRN1 - Průzkumné, geodetické a projektové práce</t>
  </si>
  <si>
    <t xml:space="preserve">    VRN4 - Inženýrská činnost</t>
  </si>
  <si>
    <t xml:space="preserve">    VRN8 - Přesun stavebních kapacit</t>
  </si>
  <si>
    <t xml:space="preserve">    VRN9 - Ostatní náklady</t>
  </si>
  <si>
    <t>VRN1</t>
  </si>
  <si>
    <t>Průzkumné, geodetické a projektové práce</t>
  </si>
  <si>
    <t>013254000</t>
  </si>
  <si>
    <t>Dokumentace skutečného provedení stavby</t>
  </si>
  <si>
    <t>1758553389</t>
  </si>
  <si>
    <t>https://podminky.urs.cz/item/CS_URS_2023_02/013254000</t>
  </si>
  <si>
    <t>VRN4</t>
  </si>
  <si>
    <t>Inženýrská činnost</t>
  </si>
  <si>
    <t>043103000</t>
  </si>
  <si>
    <t>Studie prostorové akustiky pro splnění požadovaných parametrů prostorové akustiky dle ČSN</t>
  </si>
  <si>
    <t>-926342969</t>
  </si>
  <si>
    <t>https://podminky.urs.cz/item/CS_URS_2023_02/043103000</t>
  </si>
  <si>
    <t>044002000</t>
  </si>
  <si>
    <t>Revize</t>
  </si>
  <si>
    <t>-1364851559</t>
  </si>
  <si>
    <t>https://podminky.urs.cz/item/CS_URS_2023_02/044002000</t>
  </si>
  <si>
    <t>045303000</t>
  </si>
  <si>
    <t>Koordinační činnost s ostatními profesemi</t>
  </si>
  <si>
    <t>1954910127</t>
  </si>
  <si>
    <t>https://podminky.urs.cz/item/CS_URS_2023_02/045303000</t>
  </si>
  <si>
    <t>VRN8</t>
  </si>
  <si>
    <t>Přesun stavebních kapacit</t>
  </si>
  <si>
    <t>081002000</t>
  </si>
  <si>
    <t>Doprava zaměstnanců</t>
  </si>
  <si>
    <t>-371467482</t>
  </si>
  <si>
    <t>https://podminky.urs.cz/item/CS_URS_2023_02/081002000</t>
  </si>
  <si>
    <t>082002000</t>
  </si>
  <si>
    <t>Stravné, nocležné</t>
  </si>
  <si>
    <t>-1368169560</t>
  </si>
  <si>
    <t>https://podminky.urs.cz/item/CS_URS_2023_02/082002000</t>
  </si>
  <si>
    <t>VRN9</t>
  </si>
  <si>
    <t>Ostatní náklady</t>
  </si>
  <si>
    <t>092103001</t>
  </si>
  <si>
    <t>Náklady na zkušební provoz</t>
  </si>
  <si>
    <t>-97007247</t>
  </si>
  <si>
    <t>https://podminky.urs.cz/item/CS_URS_2023_02/092103001</t>
  </si>
  <si>
    <t>092203000</t>
  </si>
  <si>
    <t>Náklady na zaškolení</t>
  </si>
  <si>
    <t>194320941</t>
  </si>
  <si>
    <t>https://podminky.urs.cz/item/CS_URS_2023_02/092203000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</si>
</sst>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>
      <alignment vertical="center"/>
    </xf>
    <xf numFmtId="0" fontId="33" fillId="0" borderId="22" xfId="0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42430003" TargetMode="External"/><Relationship Id="rId13" Type="http://schemas.openxmlformats.org/officeDocument/2006/relationships/hyperlink" Target="https://podminky.urs.cz/item/CS_URS_2023_02/763135812" TargetMode="External"/><Relationship Id="rId18" Type="http://schemas.openxmlformats.org/officeDocument/2006/relationships/hyperlink" Target="https://podminky.urs.cz/item/CS_URS_2023_02/030001000" TargetMode="External"/><Relationship Id="rId3" Type="http://schemas.openxmlformats.org/officeDocument/2006/relationships/hyperlink" Target="https://podminky.urs.cz/item/CS_URS_2023_02/946112221" TargetMode="External"/><Relationship Id="rId21" Type="http://schemas.openxmlformats.org/officeDocument/2006/relationships/hyperlink" Target="https://podminky.urs.cz/item/CS_URS_2023_02/039002000" TargetMode="External"/><Relationship Id="rId7" Type="http://schemas.openxmlformats.org/officeDocument/2006/relationships/hyperlink" Target="https://podminky.urs.cz/item/CS_URS_2023_02/741130001" TargetMode="External"/><Relationship Id="rId12" Type="http://schemas.openxmlformats.org/officeDocument/2006/relationships/hyperlink" Target="https://podminky.urs.cz/item/CS_URS_2023_02/742110122.1.1" TargetMode="External"/><Relationship Id="rId17" Type="http://schemas.openxmlformats.org/officeDocument/2006/relationships/hyperlink" Target="https://podminky.urs.cz/item/CS_URS_2023_02/065002000" TargetMode="External"/><Relationship Id="rId2" Type="http://schemas.openxmlformats.org/officeDocument/2006/relationships/hyperlink" Target="https://podminky.urs.cz/item/CS_URS_2023_02/946112121" TargetMode="External"/><Relationship Id="rId16" Type="http://schemas.openxmlformats.org/officeDocument/2006/relationships/hyperlink" Target="https://podminky.urs.cz/item/CS_URS_2023_02/742190004" TargetMode="External"/><Relationship Id="rId20" Type="http://schemas.openxmlformats.org/officeDocument/2006/relationships/hyperlink" Target="https://podminky.urs.cz/item/CS_URS_2023_02/034002000" TargetMode="External"/><Relationship Id="rId1" Type="http://schemas.openxmlformats.org/officeDocument/2006/relationships/hyperlink" Target="https://podminky.urs.cz/item/CS_URS_2023_02/945412112r" TargetMode="External"/><Relationship Id="rId6" Type="http://schemas.openxmlformats.org/officeDocument/2006/relationships/hyperlink" Target="https://podminky.urs.cz/item/CS_URS_2023_02/741122219" TargetMode="External"/><Relationship Id="rId11" Type="http://schemas.openxmlformats.org/officeDocument/2006/relationships/hyperlink" Target="https://podminky.urs.cz/item/CS_URS_2023_02/742121001" TargetMode="External"/><Relationship Id="rId5" Type="http://schemas.openxmlformats.org/officeDocument/2006/relationships/hyperlink" Target="https://podminky.urs.cz/item/CS_URS_2023_02/741122219" TargetMode="External"/><Relationship Id="rId15" Type="http://schemas.openxmlformats.org/officeDocument/2006/relationships/hyperlink" Target="https://podminky.urs.cz/item/CS_URS_2023_02/460941215" TargetMode="External"/><Relationship Id="rId23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2/742110122.1" TargetMode="External"/><Relationship Id="rId19" Type="http://schemas.openxmlformats.org/officeDocument/2006/relationships/hyperlink" Target="https://podminky.urs.cz/item/CS_URS_2023_02/032002000" TargetMode="External"/><Relationship Id="rId4" Type="http://schemas.openxmlformats.org/officeDocument/2006/relationships/hyperlink" Target="https://podminky.urs.cz/item/CS_URS_2023_02/946112821" TargetMode="External"/><Relationship Id="rId9" Type="http://schemas.openxmlformats.org/officeDocument/2006/relationships/hyperlink" Target="https://podminky.urs.cz/item/CS_URS_2023_02/741210002" TargetMode="External"/><Relationship Id="rId14" Type="http://schemas.openxmlformats.org/officeDocument/2006/relationships/hyperlink" Target="https://podminky.urs.cz/item/CS_URS_2023_02/460680605" TargetMode="External"/><Relationship Id="rId22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92203000" TargetMode="External"/><Relationship Id="rId3" Type="http://schemas.openxmlformats.org/officeDocument/2006/relationships/hyperlink" Target="https://podminky.urs.cz/item/CS_URS_2023_02/044002000" TargetMode="External"/><Relationship Id="rId7" Type="http://schemas.openxmlformats.org/officeDocument/2006/relationships/hyperlink" Target="https://podminky.urs.cz/item/CS_URS_2023_02/092103001" TargetMode="External"/><Relationship Id="rId2" Type="http://schemas.openxmlformats.org/officeDocument/2006/relationships/hyperlink" Target="https://podminky.urs.cz/item/CS_URS_2023_02/043103000" TargetMode="External"/><Relationship Id="rId1" Type="http://schemas.openxmlformats.org/officeDocument/2006/relationships/hyperlink" Target="https://podminky.urs.cz/item/CS_URS_2023_02/013254000" TargetMode="External"/><Relationship Id="rId6" Type="http://schemas.openxmlformats.org/officeDocument/2006/relationships/hyperlink" Target="https://podminky.urs.cz/item/CS_URS_2023_02/082002000" TargetMode="External"/><Relationship Id="rId5" Type="http://schemas.openxmlformats.org/officeDocument/2006/relationships/hyperlink" Target="https://podminky.urs.cz/item/CS_URS_2023_02/081002000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podminky.urs.cz/item/CS_URS_2023_02/045303000" TargetMode="External"/><Relationship Id="rId9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160"/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59" t="s">
        <v>14</v>
      </c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R5" s="16"/>
      <c r="BE5" s="156" t="s">
        <v>15</v>
      </c>
      <c r="BS5" s="13" t="s">
        <v>6</v>
      </c>
    </row>
    <row r="6" spans="1:74" ht="36.9" customHeight="1">
      <c r="B6" s="16"/>
      <c r="D6" s="22" t="s">
        <v>16</v>
      </c>
      <c r="K6" s="161" t="s">
        <v>17</v>
      </c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R6" s="16"/>
      <c r="BE6" s="157"/>
      <c r="BS6" s="13" t="s">
        <v>6</v>
      </c>
    </row>
    <row r="7" spans="1:74" ht="12" customHeight="1">
      <c r="B7" s="16"/>
      <c r="D7" s="23" t="s">
        <v>18</v>
      </c>
      <c r="K7" s="21" t="s">
        <v>19</v>
      </c>
      <c r="AK7" s="23" t="s">
        <v>20</v>
      </c>
      <c r="AN7" s="21" t="s">
        <v>19</v>
      </c>
      <c r="AR7" s="16"/>
      <c r="BE7" s="157"/>
      <c r="BS7" s="13" t="s">
        <v>6</v>
      </c>
    </row>
    <row r="8" spans="1:74" ht="12" customHeight="1">
      <c r="B8" s="16"/>
      <c r="D8" s="23" t="s">
        <v>21</v>
      </c>
      <c r="K8" s="21" t="s">
        <v>22</v>
      </c>
      <c r="AK8" s="23" t="s">
        <v>23</v>
      </c>
      <c r="AN8" s="24" t="s">
        <v>24</v>
      </c>
      <c r="AR8" s="16"/>
      <c r="BE8" s="157"/>
      <c r="BS8" s="13" t="s">
        <v>6</v>
      </c>
    </row>
    <row r="9" spans="1:74" ht="14.4" customHeight="1">
      <c r="B9" s="16"/>
      <c r="AR9" s="16"/>
      <c r="BE9" s="157"/>
      <c r="BS9" s="13" t="s">
        <v>6</v>
      </c>
    </row>
    <row r="10" spans="1:74" ht="12" customHeight="1">
      <c r="B10" s="16"/>
      <c r="D10" s="23" t="s">
        <v>25</v>
      </c>
      <c r="AK10" s="23" t="s">
        <v>26</v>
      </c>
      <c r="AN10" s="21" t="s">
        <v>27</v>
      </c>
      <c r="AR10" s="16"/>
      <c r="BE10" s="157"/>
      <c r="BS10" s="13" t="s">
        <v>6</v>
      </c>
    </row>
    <row r="11" spans="1:74" ht="18.45" customHeight="1">
      <c r="B11" s="16"/>
      <c r="E11" s="21" t="s">
        <v>28</v>
      </c>
      <c r="AK11" s="23" t="s">
        <v>29</v>
      </c>
      <c r="AN11" s="21" t="s">
        <v>30</v>
      </c>
      <c r="AR11" s="16"/>
      <c r="BE11" s="157"/>
      <c r="BS11" s="13" t="s">
        <v>6</v>
      </c>
    </row>
    <row r="12" spans="1:74" ht="6.9" customHeight="1">
      <c r="B12" s="16"/>
      <c r="AR12" s="16"/>
      <c r="BE12" s="157"/>
      <c r="BS12" s="13" t="s">
        <v>6</v>
      </c>
    </row>
    <row r="13" spans="1:74" ht="12" customHeight="1">
      <c r="B13" s="16"/>
      <c r="D13" s="23" t="s">
        <v>31</v>
      </c>
      <c r="AK13" s="23" t="s">
        <v>26</v>
      </c>
      <c r="AN13" s="25" t="s">
        <v>32</v>
      </c>
      <c r="AR13" s="16"/>
      <c r="BE13" s="157"/>
      <c r="BS13" s="13" t="s">
        <v>6</v>
      </c>
    </row>
    <row r="14" spans="1:74" ht="13.2">
      <c r="B14" s="16"/>
      <c r="E14" s="162" t="s">
        <v>32</v>
      </c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23" t="s">
        <v>29</v>
      </c>
      <c r="AN14" s="25" t="s">
        <v>32</v>
      </c>
      <c r="AR14" s="16"/>
      <c r="BE14" s="157"/>
      <c r="BS14" s="13" t="s">
        <v>6</v>
      </c>
    </row>
    <row r="15" spans="1:74" ht="6.9" customHeight="1">
      <c r="B15" s="16"/>
      <c r="AR15" s="16"/>
      <c r="BE15" s="157"/>
      <c r="BS15" s="13" t="s">
        <v>4</v>
      </c>
    </row>
    <row r="16" spans="1:74" ht="12" customHeight="1">
      <c r="B16" s="16"/>
      <c r="D16" s="23" t="s">
        <v>33</v>
      </c>
      <c r="AK16" s="23" t="s">
        <v>26</v>
      </c>
      <c r="AN16" s="21" t="s">
        <v>34</v>
      </c>
      <c r="AR16" s="16"/>
      <c r="BE16" s="157"/>
      <c r="BS16" s="13" t="s">
        <v>4</v>
      </c>
    </row>
    <row r="17" spans="2:71" ht="18.45" customHeight="1">
      <c r="B17" s="16"/>
      <c r="E17" s="21" t="s">
        <v>35</v>
      </c>
      <c r="AK17" s="23" t="s">
        <v>29</v>
      </c>
      <c r="AN17" s="21" t="s">
        <v>36</v>
      </c>
      <c r="AR17" s="16"/>
      <c r="BE17" s="157"/>
      <c r="BS17" s="13" t="s">
        <v>37</v>
      </c>
    </row>
    <row r="18" spans="2:71" ht="6.9" customHeight="1">
      <c r="B18" s="16"/>
      <c r="AR18" s="16"/>
      <c r="BE18" s="157"/>
      <c r="BS18" s="13" t="s">
        <v>6</v>
      </c>
    </row>
    <row r="19" spans="2:71" ht="12" customHeight="1">
      <c r="B19" s="16"/>
      <c r="D19" s="23" t="s">
        <v>38</v>
      </c>
      <c r="AK19" s="23" t="s">
        <v>26</v>
      </c>
      <c r="AN19" s="21" t="s">
        <v>19</v>
      </c>
      <c r="AR19" s="16"/>
      <c r="BE19" s="157"/>
      <c r="BS19" s="13" t="s">
        <v>6</v>
      </c>
    </row>
    <row r="20" spans="2:71" ht="18.45" customHeight="1">
      <c r="B20" s="16"/>
      <c r="E20" s="21" t="s">
        <v>22</v>
      </c>
      <c r="AK20" s="23" t="s">
        <v>29</v>
      </c>
      <c r="AN20" s="21" t="s">
        <v>19</v>
      </c>
      <c r="AR20" s="16"/>
      <c r="BE20" s="157"/>
      <c r="BS20" s="13" t="s">
        <v>4</v>
      </c>
    </row>
    <row r="21" spans="2:71" ht="6.9" customHeight="1">
      <c r="B21" s="16"/>
      <c r="AR21" s="16"/>
      <c r="BE21" s="157"/>
    </row>
    <row r="22" spans="2:71" ht="12" customHeight="1">
      <c r="B22" s="16"/>
      <c r="D22" s="23" t="s">
        <v>39</v>
      </c>
      <c r="AR22" s="16"/>
      <c r="BE22" s="157"/>
    </row>
    <row r="23" spans="2:71" ht="47.25" customHeight="1">
      <c r="B23" s="16"/>
      <c r="E23" s="164" t="s">
        <v>40</v>
      </c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R23" s="16"/>
      <c r="BE23" s="157"/>
    </row>
    <row r="24" spans="2:71" ht="6.9" customHeight="1">
      <c r="B24" s="16"/>
      <c r="AR24" s="16"/>
      <c r="BE24" s="157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57"/>
    </row>
    <row r="26" spans="2:71" s="1" customFormat="1" ht="25.95" customHeight="1">
      <c r="B26" s="28"/>
      <c r="D26" s="29" t="s">
        <v>41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5">
        <f>ROUND(AG54,2)</f>
        <v>0</v>
      </c>
      <c r="AL26" s="166"/>
      <c r="AM26" s="166"/>
      <c r="AN26" s="166"/>
      <c r="AO26" s="166"/>
      <c r="AR26" s="28"/>
      <c r="BE26" s="157"/>
    </row>
    <row r="27" spans="2:71" s="1" customFormat="1" ht="6.9" customHeight="1">
      <c r="B27" s="28"/>
      <c r="AR27" s="28"/>
      <c r="BE27" s="157"/>
    </row>
    <row r="28" spans="2:71" s="1" customFormat="1" ht="13.2">
      <c r="B28" s="28"/>
      <c r="L28" s="167" t="s">
        <v>42</v>
      </c>
      <c r="M28" s="167"/>
      <c r="N28" s="167"/>
      <c r="O28" s="167"/>
      <c r="P28" s="167"/>
      <c r="W28" s="167" t="s">
        <v>43</v>
      </c>
      <c r="X28" s="167"/>
      <c r="Y28" s="167"/>
      <c r="Z28" s="167"/>
      <c r="AA28" s="167"/>
      <c r="AB28" s="167"/>
      <c r="AC28" s="167"/>
      <c r="AD28" s="167"/>
      <c r="AE28" s="167"/>
      <c r="AK28" s="167" t="s">
        <v>44</v>
      </c>
      <c r="AL28" s="167"/>
      <c r="AM28" s="167"/>
      <c r="AN28" s="167"/>
      <c r="AO28" s="167"/>
      <c r="AR28" s="28"/>
      <c r="BE28" s="157"/>
    </row>
    <row r="29" spans="2:71" s="2" customFormat="1" ht="14.4" customHeight="1">
      <c r="B29" s="32"/>
      <c r="D29" s="23" t="s">
        <v>45</v>
      </c>
      <c r="F29" s="23" t="s">
        <v>46</v>
      </c>
      <c r="L29" s="170">
        <v>0.21</v>
      </c>
      <c r="M29" s="169"/>
      <c r="N29" s="169"/>
      <c r="O29" s="169"/>
      <c r="P29" s="169"/>
      <c r="W29" s="168">
        <f>ROUND(AZ54, 2)</f>
        <v>0</v>
      </c>
      <c r="X29" s="169"/>
      <c r="Y29" s="169"/>
      <c r="Z29" s="169"/>
      <c r="AA29" s="169"/>
      <c r="AB29" s="169"/>
      <c r="AC29" s="169"/>
      <c r="AD29" s="169"/>
      <c r="AE29" s="169"/>
      <c r="AK29" s="168">
        <f>ROUND(AV54, 2)</f>
        <v>0</v>
      </c>
      <c r="AL29" s="169"/>
      <c r="AM29" s="169"/>
      <c r="AN29" s="169"/>
      <c r="AO29" s="169"/>
      <c r="AR29" s="32"/>
      <c r="BE29" s="158"/>
    </row>
    <row r="30" spans="2:71" s="2" customFormat="1" ht="14.4" customHeight="1">
      <c r="B30" s="32"/>
      <c r="F30" s="23" t="s">
        <v>47</v>
      </c>
      <c r="L30" s="170">
        <v>0.15</v>
      </c>
      <c r="M30" s="169"/>
      <c r="N30" s="169"/>
      <c r="O30" s="169"/>
      <c r="P30" s="169"/>
      <c r="W30" s="168">
        <f>ROUND(BA54, 2)</f>
        <v>0</v>
      </c>
      <c r="X30" s="169"/>
      <c r="Y30" s="169"/>
      <c r="Z30" s="169"/>
      <c r="AA30" s="169"/>
      <c r="AB30" s="169"/>
      <c r="AC30" s="169"/>
      <c r="AD30" s="169"/>
      <c r="AE30" s="169"/>
      <c r="AK30" s="168">
        <f>ROUND(AW54, 2)</f>
        <v>0</v>
      </c>
      <c r="AL30" s="169"/>
      <c r="AM30" s="169"/>
      <c r="AN30" s="169"/>
      <c r="AO30" s="169"/>
      <c r="AR30" s="32"/>
      <c r="BE30" s="158"/>
    </row>
    <row r="31" spans="2:71" s="2" customFormat="1" ht="14.4" hidden="1" customHeight="1">
      <c r="B31" s="32"/>
      <c r="F31" s="23" t="s">
        <v>48</v>
      </c>
      <c r="L31" s="170">
        <v>0.21</v>
      </c>
      <c r="M31" s="169"/>
      <c r="N31" s="169"/>
      <c r="O31" s="169"/>
      <c r="P31" s="169"/>
      <c r="W31" s="168">
        <f>ROUND(BB54, 2)</f>
        <v>0</v>
      </c>
      <c r="X31" s="169"/>
      <c r="Y31" s="169"/>
      <c r="Z31" s="169"/>
      <c r="AA31" s="169"/>
      <c r="AB31" s="169"/>
      <c r="AC31" s="169"/>
      <c r="AD31" s="169"/>
      <c r="AE31" s="169"/>
      <c r="AK31" s="168">
        <v>0</v>
      </c>
      <c r="AL31" s="169"/>
      <c r="AM31" s="169"/>
      <c r="AN31" s="169"/>
      <c r="AO31" s="169"/>
      <c r="AR31" s="32"/>
      <c r="BE31" s="158"/>
    </row>
    <row r="32" spans="2:71" s="2" customFormat="1" ht="14.4" hidden="1" customHeight="1">
      <c r="B32" s="32"/>
      <c r="F32" s="23" t="s">
        <v>49</v>
      </c>
      <c r="L32" s="170">
        <v>0.15</v>
      </c>
      <c r="M32" s="169"/>
      <c r="N32" s="169"/>
      <c r="O32" s="169"/>
      <c r="P32" s="169"/>
      <c r="W32" s="168">
        <f>ROUND(BC54, 2)</f>
        <v>0</v>
      </c>
      <c r="X32" s="169"/>
      <c r="Y32" s="169"/>
      <c r="Z32" s="169"/>
      <c r="AA32" s="169"/>
      <c r="AB32" s="169"/>
      <c r="AC32" s="169"/>
      <c r="AD32" s="169"/>
      <c r="AE32" s="169"/>
      <c r="AK32" s="168">
        <v>0</v>
      </c>
      <c r="AL32" s="169"/>
      <c r="AM32" s="169"/>
      <c r="AN32" s="169"/>
      <c r="AO32" s="169"/>
      <c r="AR32" s="32"/>
      <c r="BE32" s="158"/>
    </row>
    <row r="33" spans="2:44" s="2" customFormat="1" ht="14.4" hidden="1" customHeight="1">
      <c r="B33" s="32"/>
      <c r="F33" s="23" t="s">
        <v>50</v>
      </c>
      <c r="L33" s="170">
        <v>0</v>
      </c>
      <c r="M33" s="169"/>
      <c r="N33" s="169"/>
      <c r="O33" s="169"/>
      <c r="P33" s="169"/>
      <c r="W33" s="168">
        <f>ROUND(BD54, 2)</f>
        <v>0</v>
      </c>
      <c r="X33" s="169"/>
      <c r="Y33" s="169"/>
      <c r="Z33" s="169"/>
      <c r="AA33" s="169"/>
      <c r="AB33" s="169"/>
      <c r="AC33" s="169"/>
      <c r="AD33" s="169"/>
      <c r="AE33" s="169"/>
      <c r="AK33" s="168">
        <v>0</v>
      </c>
      <c r="AL33" s="169"/>
      <c r="AM33" s="169"/>
      <c r="AN33" s="169"/>
      <c r="AO33" s="169"/>
      <c r="AR33" s="32"/>
    </row>
    <row r="34" spans="2:44" s="1" customFormat="1" ht="6.9" customHeight="1">
      <c r="B34" s="28"/>
      <c r="AR34" s="28"/>
    </row>
    <row r="35" spans="2:44" s="1" customFormat="1" ht="25.95" customHeight="1">
      <c r="B35" s="28"/>
      <c r="C35" s="33"/>
      <c r="D35" s="34" t="s">
        <v>51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52</v>
      </c>
      <c r="U35" s="35"/>
      <c r="V35" s="35"/>
      <c r="W35" s="35"/>
      <c r="X35" s="171" t="s">
        <v>53</v>
      </c>
      <c r="Y35" s="172"/>
      <c r="Z35" s="172"/>
      <c r="AA35" s="172"/>
      <c r="AB35" s="172"/>
      <c r="AC35" s="35"/>
      <c r="AD35" s="35"/>
      <c r="AE35" s="35"/>
      <c r="AF35" s="35"/>
      <c r="AG35" s="35"/>
      <c r="AH35" s="35"/>
      <c r="AI35" s="35"/>
      <c r="AJ35" s="35"/>
      <c r="AK35" s="173">
        <f>SUM(AK26:AK33)</f>
        <v>0</v>
      </c>
      <c r="AL35" s="172"/>
      <c r="AM35" s="172"/>
      <c r="AN35" s="172"/>
      <c r="AO35" s="174"/>
      <c r="AP35" s="33"/>
      <c r="AQ35" s="33"/>
      <c r="AR35" s="28"/>
    </row>
    <row r="36" spans="2:44" s="1" customFormat="1" ht="6.9" customHeight="1">
      <c r="B36" s="28"/>
      <c r="AR36" s="28"/>
    </row>
    <row r="37" spans="2:44" s="1" customFormat="1" ht="6.9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44" s="1" customFormat="1" ht="6.9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44" s="1" customFormat="1" ht="24.9" customHeight="1">
      <c r="B42" s="28"/>
      <c r="C42" s="17" t="s">
        <v>54</v>
      </c>
      <c r="AR42" s="28"/>
    </row>
    <row r="43" spans="2:44" s="1" customFormat="1" ht="6.9" customHeight="1">
      <c r="B43" s="28"/>
      <c r="AR43" s="28"/>
    </row>
    <row r="44" spans="2:44" s="3" customFormat="1" ht="12" customHeight="1">
      <c r="B44" s="41"/>
      <c r="C44" s="23" t="s">
        <v>13</v>
      </c>
      <c r="L44" s="3" t="str">
        <f>K5</f>
        <v>11-2023</v>
      </c>
      <c r="AR44" s="41"/>
    </row>
    <row r="45" spans="2:44" s="4" customFormat="1" ht="36.9" customHeight="1">
      <c r="B45" s="42"/>
      <c r="C45" s="43" t="s">
        <v>16</v>
      </c>
      <c r="L45" s="175" t="str">
        <f>K6</f>
        <v>Víceúčelová sportovní hala Hodonín - oprava a modernizace po tornádu - D1.4.4</v>
      </c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176"/>
      <c r="AB45" s="176"/>
      <c r="AC45" s="176"/>
      <c r="AD45" s="176"/>
      <c r="AE45" s="176"/>
      <c r="AF45" s="176"/>
      <c r="AG45" s="176"/>
      <c r="AH45" s="176"/>
      <c r="AI45" s="176"/>
      <c r="AJ45" s="176"/>
      <c r="AK45" s="176"/>
      <c r="AL45" s="176"/>
      <c r="AM45" s="176"/>
      <c r="AN45" s="176"/>
      <c r="AO45" s="176"/>
      <c r="AR45" s="42"/>
    </row>
    <row r="46" spans="2:44" s="1" customFormat="1" ht="6.9" customHeight="1">
      <c r="B46" s="28"/>
      <c r="AR46" s="28"/>
    </row>
    <row r="47" spans="2:44" s="1" customFormat="1" ht="12" customHeight="1">
      <c r="B47" s="28"/>
      <c r="C47" s="23" t="s">
        <v>21</v>
      </c>
      <c r="L47" s="44" t="str">
        <f>IF(K8="","",K8)</f>
        <v xml:space="preserve"> </v>
      </c>
      <c r="AI47" s="23" t="s">
        <v>23</v>
      </c>
      <c r="AM47" s="177" t="str">
        <f>IF(AN8= "","",AN8)</f>
        <v>28. 4. 2023</v>
      </c>
      <c r="AN47" s="177"/>
      <c r="AR47" s="28"/>
    </row>
    <row r="48" spans="2:44" s="1" customFormat="1" ht="6.9" customHeight="1">
      <c r="B48" s="28"/>
      <c r="AR48" s="28"/>
    </row>
    <row r="49" spans="1:91" s="1" customFormat="1" ht="15.15" customHeight="1">
      <c r="B49" s="28"/>
      <c r="C49" s="23" t="s">
        <v>25</v>
      </c>
      <c r="L49" s="3" t="str">
        <f>IF(E11= "","",E11)</f>
        <v>Město Hodonín</v>
      </c>
      <c r="AI49" s="23" t="s">
        <v>33</v>
      </c>
      <c r="AM49" s="178" t="str">
        <f>IF(E17="","",E17)</f>
        <v>Marek Hrbotický</v>
      </c>
      <c r="AN49" s="179"/>
      <c r="AO49" s="179"/>
      <c r="AP49" s="179"/>
      <c r="AR49" s="28"/>
      <c r="AS49" s="180" t="s">
        <v>55</v>
      </c>
      <c r="AT49" s="181"/>
      <c r="AU49" s="46"/>
      <c r="AV49" s="46"/>
      <c r="AW49" s="46"/>
      <c r="AX49" s="46"/>
      <c r="AY49" s="46"/>
      <c r="AZ49" s="46"/>
      <c r="BA49" s="46"/>
      <c r="BB49" s="46"/>
      <c r="BC49" s="46"/>
      <c r="BD49" s="47"/>
    </row>
    <row r="50" spans="1:91" s="1" customFormat="1" ht="15.15" customHeight="1">
      <c r="B50" s="28"/>
      <c r="C50" s="23" t="s">
        <v>31</v>
      </c>
      <c r="L50" s="3" t="str">
        <f>IF(E14= "Vyplň údaj","",E14)</f>
        <v/>
      </c>
      <c r="AI50" s="23" t="s">
        <v>38</v>
      </c>
      <c r="AM50" s="178" t="str">
        <f>IF(E20="","",E20)</f>
        <v xml:space="preserve"> </v>
      </c>
      <c r="AN50" s="179"/>
      <c r="AO50" s="179"/>
      <c r="AP50" s="179"/>
      <c r="AR50" s="28"/>
      <c r="AS50" s="182"/>
      <c r="AT50" s="183"/>
      <c r="BD50" s="49"/>
    </row>
    <row r="51" spans="1:91" s="1" customFormat="1" ht="10.8" customHeight="1">
      <c r="B51" s="28"/>
      <c r="AR51" s="28"/>
      <c r="AS51" s="182"/>
      <c r="AT51" s="183"/>
      <c r="BD51" s="49"/>
    </row>
    <row r="52" spans="1:91" s="1" customFormat="1" ht="29.25" customHeight="1">
      <c r="B52" s="28"/>
      <c r="C52" s="184" t="s">
        <v>56</v>
      </c>
      <c r="D52" s="185"/>
      <c r="E52" s="185"/>
      <c r="F52" s="185"/>
      <c r="G52" s="185"/>
      <c r="H52" s="50"/>
      <c r="I52" s="186" t="s">
        <v>57</v>
      </c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7" t="s">
        <v>58</v>
      </c>
      <c r="AH52" s="185"/>
      <c r="AI52" s="185"/>
      <c r="AJ52" s="185"/>
      <c r="AK52" s="185"/>
      <c r="AL52" s="185"/>
      <c r="AM52" s="185"/>
      <c r="AN52" s="186" t="s">
        <v>59</v>
      </c>
      <c r="AO52" s="185"/>
      <c r="AP52" s="185"/>
      <c r="AQ52" s="51" t="s">
        <v>60</v>
      </c>
      <c r="AR52" s="28"/>
      <c r="AS52" s="52" t="s">
        <v>61</v>
      </c>
      <c r="AT52" s="53" t="s">
        <v>62</v>
      </c>
      <c r="AU52" s="53" t="s">
        <v>63</v>
      </c>
      <c r="AV52" s="53" t="s">
        <v>64</v>
      </c>
      <c r="AW52" s="53" t="s">
        <v>65</v>
      </c>
      <c r="AX52" s="53" t="s">
        <v>66</v>
      </c>
      <c r="AY52" s="53" t="s">
        <v>67</v>
      </c>
      <c r="AZ52" s="53" t="s">
        <v>68</v>
      </c>
      <c r="BA52" s="53" t="s">
        <v>69</v>
      </c>
      <c r="BB52" s="53" t="s">
        <v>70</v>
      </c>
      <c r="BC52" s="53" t="s">
        <v>71</v>
      </c>
      <c r="BD52" s="54" t="s">
        <v>72</v>
      </c>
    </row>
    <row r="53" spans="1:91" s="1" customFormat="1" ht="10.8" customHeight="1">
      <c r="B53" s="28"/>
      <c r="AR53" s="28"/>
      <c r="AS53" s="55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7"/>
    </row>
    <row r="54" spans="1:91" s="5" customFormat="1" ht="32.4" customHeight="1">
      <c r="B54" s="56"/>
      <c r="C54" s="57" t="s">
        <v>73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191">
        <f>ROUND(SUM(AG55:AG56),2)</f>
        <v>0</v>
      </c>
      <c r="AH54" s="191"/>
      <c r="AI54" s="191"/>
      <c r="AJ54" s="191"/>
      <c r="AK54" s="191"/>
      <c r="AL54" s="191"/>
      <c r="AM54" s="191"/>
      <c r="AN54" s="192">
        <f>SUM(AG54,AT54)</f>
        <v>0</v>
      </c>
      <c r="AO54" s="192"/>
      <c r="AP54" s="192"/>
      <c r="AQ54" s="60" t="s">
        <v>19</v>
      </c>
      <c r="AR54" s="56"/>
      <c r="AS54" s="61">
        <f>ROUND(SUM(AS55:AS56),2)</f>
        <v>0</v>
      </c>
      <c r="AT54" s="62">
        <f>ROUND(SUM(AV54:AW54),2)</f>
        <v>0</v>
      </c>
      <c r="AU54" s="63">
        <f>ROUND(SUM(AU55:AU56),5)</f>
        <v>0</v>
      </c>
      <c r="AV54" s="62">
        <f>ROUND(AZ54*L29,2)</f>
        <v>0</v>
      </c>
      <c r="AW54" s="62">
        <f>ROUND(BA54*L30,2)</f>
        <v>0</v>
      </c>
      <c r="AX54" s="62">
        <f>ROUND(BB54*L29,2)</f>
        <v>0</v>
      </c>
      <c r="AY54" s="62">
        <f>ROUND(BC54*L30,2)</f>
        <v>0</v>
      </c>
      <c r="AZ54" s="62">
        <f>ROUND(SUM(AZ55:AZ56),2)</f>
        <v>0</v>
      </c>
      <c r="BA54" s="62">
        <f>ROUND(SUM(BA55:BA56),2)</f>
        <v>0</v>
      </c>
      <c r="BB54" s="62">
        <f>ROUND(SUM(BB55:BB56),2)</f>
        <v>0</v>
      </c>
      <c r="BC54" s="62">
        <f>ROUND(SUM(BC55:BC56),2)</f>
        <v>0</v>
      </c>
      <c r="BD54" s="64">
        <f>ROUND(SUM(BD55:BD56),2)</f>
        <v>0</v>
      </c>
      <c r="BS54" s="65" t="s">
        <v>74</v>
      </c>
      <c r="BT54" s="65" t="s">
        <v>75</v>
      </c>
      <c r="BU54" s="66" t="s">
        <v>76</v>
      </c>
      <c r="BV54" s="65" t="s">
        <v>77</v>
      </c>
      <c r="BW54" s="65" t="s">
        <v>5</v>
      </c>
      <c r="BX54" s="65" t="s">
        <v>78</v>
      </c>
      <c r="CL54" s="65" t="s">
        <v>19</v>
      </c>
    </row>
    <row r="55" spans="1:91" s="6" customFormat="1" ht="24.75" customHeight="1">
      <c r="A55" s="67" t="s">
        <v>79</v>
      </c>
      <c r="B55" s="68"/>
      <c r="C55" s="69"/>
      <c r="D55" s="190" t="s">
        <v>80</v>
      </c>
      <c r="E55" s="190"/>
      <c r="F55" s="190"/>
      <c r="G55" s="190"/>
      <c r="H55" s="190"/>
      <c r="I55" s="70"/>
      <c r="J55" s="190" t="s">
        <v>81</v>
      </c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190"/>
      <c r="AF55" s="190"/>
      <c r="AG55" s="188">
        <f>'D.1.4.4.1 - Ozvučení mult...'!J30</f>
        <v>0</v>
      </c>
      <c r="AH55" s="189"/>
      <c r="AI55" s="189"/>
      <c r="AJ55" s="189"/>
      <c r="AK55" s="189"/>
      <c r="AL55" s="189"/>
      <c r="AM55" s="189"/>
      <c r="AN55" s="188">
        <f>SUM(AG55,AT55)</f>
        <v>0</v>
      </c>
      <c r="AO55" s="189"/>
      <c r="AP55" s="189"/>
      <c r="AQ55" s="71" t="s">
        <v>82</v>
      </c>
      <c r="AR55" s="68"/>
      <c r="AS55" s="72">
        <v>0</v>
      </c>
      <c r="AT55" s="73">
        <f>ROUND(SUM(AV55:AW55),2)</f>
        <v>0</v>
      </c>
      <c r="AU55" s="74">
        <f>'D.1.4.4.1 - Ozvučení mult...'!P90</f>
        <v>0</v>
      </c>
      <c r="AV55" s="73">
        <f>'D.1.4.4.1 - Ozvučení mult...'!J33</f>
        <v>0</v>
      </c>
      <c r="AW55" s="73">
        <f>'D.1.4.4.1 - Ozvučení mult...'!J34</f>
        <v>0</v>
      </c>
      <c r="AX55" s="73">
        <f>'D.1.4.4.1 - Ozvučení mult...'!J35</f>
        <v>0</v>
      </c>
      <c r="AY55" s="73">
        <f>'D.1.4.4.1 - Ozvučení mult...'!J36</f>
        <v>0</v>
      </c>
      <c r="AZ55" s="73">
        <f>'D.1.4.4.1 - Ozvučení mult...'!F33</f>
        <v>0</v>
      </c>
      <c r="BA55" s="73">
        <f>'D.1.4.4.1 - Ozvučení mult...'!F34</f>
        <v>0</v>
      </c>
      <c r="BB55" s="73">
        <f>'D.1.4.4.1 - Ozvučení mult...'!F35</f>
        <v>0</v>
      </c>
      <c r="BC55" s="73">
        <f>'D.1.4.4.1 - Ozvučení mult...'!F36</f>
        <v>0</v>
      </c>
      <c r="BD55" s="75">
        <f>'D.1.4.4.1 - Ozvučení mult...'!F37</f>
        <v>0</v>
      </c>
      <c r="BT55" s="76" t="s">
        <v>83</v>
      </c>
      <c r="BV55" s="76" t="s">
        <v>77</v>
      </c>
      <c r="BW55" s="76" t="s">
        <v>84</v>
      </c>
      <c r="BX55" s="76" t="s">
        <v>5</v>
      </c>
      <c r="CL55" s="76" t="s">
        <v>19</v>
      </c>
      <c r="CM55" s="76" t="s">
        <v>85</v>
      </c>
    </row>
    <row r="56" spans="1:91" s="6" customFormat="1" ht="24.75" customHeight="1">
      <c r="A56" s="67" t="s">
        <v>79</v>
      </c>
      <c r="B56" s="68"/>
      <c r="C56" s="69"/>
      <c r="D56" s="190" t="s">
        <v>86</v>
      </c>
      <c r="E56" s="190"/>
      <c r="F56" s="190"/>
      <c r="G56" s="190"/>
      <c r="H56" s="190"/>
      <c r="I56" s="70"/>
      <c r="J56" s="190" t="s">
        <v>87</v>
      </c>
      <c r="K56" s="190"/>
      <c r="L56" s="190"/>
      <c r="M56" s="190"/>
      <c r="N56" s="190"/>
      <c r="O56" s="190"/>
      <c r="P56" s="190"/>
      <c r="Q56" s="190"/>
      <c r="R56" s="190"/>
      <c r="S56" s="190"/>
      <c r="T56" s="190"/>
      <c r="U56" s="190"/>
      <c r="V56" s="190"/>
      <c r="W56" s="190"/>
      <c r="X56" s="190"/>
      <c r="Y56" s="190"/>
      <c r="Z56" s="190"/>
      <c r="AA56" s="190"/>
      <c r="AB56" s="190"/>
      <c r="AC56" s="190"/>
      <c r="AD56" s="190"/>
      <c r="AE56" s="190"/>
      <c r="AF56" s="190"/>
      <c r="AG56" s="188">
        <f>'D.1.4.4.2 - Ozvučení mult...'!J30</f>
        <v>0</v>
      </c>
      <c r="AH56" s="189"/>
      <c r="AI56" s="189"/>
      <c r="AJ56" s="189"/>
      <c r="AK56" s="189"/>
      <c r="AL56" s="189"/>
      <c r="AM56" s="189"/>
      <c r="AN56" s="188">
        <f>SUM(AG56,AT56)</f>
        <v>0</v>
      </c>
      <c r="AO56" s="189"/>
      <c r="AP56" s="189"/>
      <c r="AQ56" s="71" t="s">
        <v>82</v>
      </c>
      <c r="AR56" s="68"/>
      <c r="AS56" s="77">
        <v>0</v>
      </c>
      <c r="AT56" s="78">
        <f>ROUND(SUM(AV56:AW56),2)</f>
        <v>0</v>
      </c>
      <c r="AU56" s="79">
        <f>'D.1.4.4.2 - Ozvučení mult...'!P84</f>
        <v>0</v>
      </c>
      <c r="AV56" s="78">
        <f>'D.1.4.4.2 - Ozvučení mult...'!J33</f>
        <v>0</v>
      </c>
      <c r="AW56" s="78">
        <f>'D.1.4.4.2 - Ozvučení mult...'!J34</f>
        <v>0</v>
      </c>
      <c r="AX56" s="78">
        <f>'D.1.4.4.2 - Ozvučení mult...'!J35</f>
        <v>0</v>
      </c>
      <c r="AY56" s="78">
        <f>'D.1.4.4.2 - Ozvučení mult...'!J36</f>
        <v>0</v>
      </c>
      <c r="AZ56" s="78">
        <f>'D.1.4.4.2 - Ozvučení mult...'!F33</f>
        <v>0</v>
      </c>
      <c r="BA56" s="78">
        <f>'D.1.4.4.2 - Ozvučení mult...'!F34</f>
        <v>0</v>
      </c>
      <c r="BB56" s="78">
        <f>'D.1.4.4.2 - Ozvučení mult...'!F35</f>
        <v>0</v>
      </c>
      <c r="BC56" s="78">
        <f>'D.1.4.4.2 - Ozvučení mult...'!F36</f>
        <v>0</v>
      </c>
      <c r="BD56" s="80">
        <f>'D.1.4.4.2 - Ozvučení mult...'!F37</f>
        <v>0</v>
      </c>
      <c r="BT56" s="76" t="s">
        <v>83</v>
      </c>
      <c r="BV56" s="76" t="s">
        <v>77</v>
      </c>
      <c r="BW56" s="76" t="s">
        <v>88</v>
      </c>
      <c r="BX56" s="76" t="s">
        <v>5</v>
      </c>
      <c r="CL56" s="76" t="s">
        <v>19</v>
      </c>
      <c r="CM56" s="76" t="s">
        <v>85</v>
      </c>
    </row>
    <row r="57" spans="1:91" s="1" customFormat="1" ht="30" customHeight="1">
      <c r="B57" s="28"/>
      <c r="AR57" s="28"/>
    </row>
    <row r="58" spans="1:91" s="1" customFormat="1" ht="6.9" customHeight="1"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28"/>
    </row>
  </sheetData>
  <sheetProtection algorithmName="SHA-512" hashValue="PA35iVmOeEluEsLl648ubJtvKpJ3F619iFxgLET7REUFDPr32bMEzqeUzhRRO/3JjTYErCIvFq/AbrzrSwMh1A==" saltValue="lOzQmHiZX5kaE5phxF7pahOXnjMuHiRUS6wKg+ObgtiRIfaLZ8xbOuKHhborxj6rjOF/USZFnqhEC3nyFTNBY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D.1.4.4.1 - Ozvučení mult...'!C2" display="/" xr:uid="{00000000-0004-0000-0000-000000000000}"/>
    <hyperlink ref="A56" location="'D.1.4.4.2 - Ozvučení mult...'!C2" display="/" xr:uid="{00000000-0004-0000-0000-000001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3" t="s">
        <v>84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" hidden="1" customHeight="1">
      <c r="B4" s="16"/>
      <c r="D4" s="17" t="s">
        <v>89</v>
      </c>
      <c r="L4" s="16"/>
      <c r="M4" s="81" t="s">
        <v>10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16</v>
      </c>
      <c r="L6" s="16"/>
    </row>
    <row r="7" spans="2:46" ht="26.25" hidden="1" customHeight="1">
      <c r="B7" s="16"/>
      <c r="E7" s="193" t="str">
        <f>'Rekapitulace stavby'!K6</f>
        <v>Víceúčelová sportovní hala Hodonín - oprava a modernizace po tornádu - D1.4.4</v>
      </c>
      <c r="F7" s="194"/>
      <c r="G7" s="194"/>
      <c r="H7" s="194"/>
      <c r="L7" s="16"/>
    </row>
    <row r="8" spans="2:46" s="1" customFormat="1" ht="12" hidden="1" customHeight="1">
      <c r="B8" s="28"/>
      <c r="D8" s="23" t="s">
        <v>90</v>
      </c>
      <c r="L8" s="28"/>
    </row>
    <row r="9" spans="2:46" s="1" customFormat="1" ht="16.5" hidden="1" customHeight="1">
      <c r="B9" s="28"/>
      <c r="E9" s="175" t="s">
        <v>91</v>
      </c>
      <c r="F9" s="195"/>
      <c r="G9" s="195"/>
      <c r="H9" s="195"/>
      <c r="L9" s="28"/>
    </row>
    <row r="10" spans="2:46" s="1" customFormat="1" ht="10.199999999999999" hidden="1">
      <c r="B10" s="28"/>
      <c r="L10" s="28"/>
    </row>
    <row r="11" spans="2:46" s="1" customFormat="1" ht="12" hidden="1" customHeight="1">
      <c r="B11" s="28"/>
      <c r="D11" s="23" t="s">
        <v>18</v>
      </c>
      <c r="F11" s="21" t="s">
        <v>19</v>
      </c>
      <c r="I11" s="23" t="s">
        <v>20</v>
      </c>
      <c r="J11" s="21" t="s">
        <v>19</v>
      </c>
      <c r="L11" s="28"/>
    </row>
    <row r="12" spans="2:46" s="1" customFormat="1" ht="12" hidden="1" customHeight="1">
      <c r="B12" s="28"/>
      <c r="D12" s="23" t="s">
        <v>21</v>
      </c>
      <c r="F12" s="21" t="s">
        <v>22</v>
      </c>
      <c r="I12" s="23" t="s">
        <v>23</v>
      </c>
      <c r="J12" s="45" t="str">
        <f>'Rekapitulace stavby'!AN8</f>
        <v>28. 4. 2023</v>
      </c>
      <c r="L12" s="28"/>
    </row>
    <row r="13" spans="2:46" s="1" customFormat="1" ht="10.8" hidden="1" customHeight="1">
      <c r="B13" s="28"/>
      <c r="L13" s="28"/>
    </row>
    <row r="14" spans="2:46" s="1" customFormat="1" ht="12" hidden="1" customHeight="1">
      <c r="B14" s="28"/>
      <c r="D14" s="23" t="s">
        <v>25</v>
      </c>
      <c r="I14" s="23" t="s">
        <v>26</v>
      </c>
      <c r="J14" s="21" t="s">
        <v>27</v>
      </c>
      <c r="L14" s="28"/>
    </row>
    <row r="15" spans="2:46" s="1" customFormat="1" ht="18" hidden="1" customHeight="1">
      <c r="B15" s="28"/>
      <c r="E15" s="21" t="s">
        <v>28</v>
      </c>
      <c r="I15" s="23" t="s">
        <v>29</v>
      </c>
      <c r="J15" s="21" t="s">
        <v>30</v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31</v>
      </c>
      <c r="I17" s="23" t="s">
        <v>26</v>
      </c>
      <c r="J17" s="24" t="str">
        <f>'Rekapitulace stavby'!AN13</f>
        <v>Vyplň údaj</v>
      </c>
      <c r="L17" s="28"/>
    </row>
    <row r="18" spans="2:12" s="1" customFormat="1" ht="18" hidden="1" customHeight="1">
      <c r="B18" s="28"/>
      <c r="E18" s="196" t="str">
        <f>'Rekapitulace stavby'!E14</f>
        <v>Vyplň údaj</v>
      </c>
      <c r="F18" s="159"/>
      <c r="G18" s="159"/>
      <c r="H18" s="159"/>
      <c r="I18" s="23" t="s">
        <v>29</v>
      </c>
      <c r="J18" s="24" t="str">
        <f>'Rekapitulace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33</v>
      </c>
      <c r="I20" s="23" t="s">
        <v>26</v>
      </c>
      <c r="J20" s="21" t="s">
        <v>34</v>
      </c>
      <c r="L20" s="28"/>
    </row>
    <row r="21" spans="2:12" s="1" customFormat="1" ht="18" hidden="1" customHeight="1">
      <c r="B21" s="28"/>
      <c r="E21" s="21" t="s">
        <v>35</v>
      </c>
      <c r="I21" s="23" t="s">
        <v>29</v>
      </c>
      <c r="J21" s="21" t="s">
        <v>36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38</v>
      </c>
      <c r="I23" s="23" t="s">
        <v>26</v>
      </c>
      <c r="J23" s="21" t="str">
        <f>IF('Rekapitulace stavby'!AN19="","",'Rekapitulace stavby'!AN19)</f>
        <v/>
      </c>
      <c r="L23" s="28"/>
    </row>
    <row r="24" spans="2:12" s="1" customFormat="1" ht="18" hidden="1" customHeight="1">
      <c r="B24" s="28"/>
      <c r="E24" s="21" t="str">
        <f>IF('Rekapitulace stavby'!E20="","",'Rekapitulace stavby'!E20)</f>
        <v xml:space="preserve"> </v>
      </c>
      <c r="I24" s="23" t="s">
        <v>29</v>
      </c>
      <c r="J24" s="21" t="str">
        <f>IF('Rekapitulace stavby'!AN20="","",'Rekapitulace stavby'!AN20)</f>
        <v/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39</v>
      </c>
      <c r="L26" s="28"/>
    </row>
    <row r="27" spans="2:12" s="7" customFormat="1" ht="71.25" hidden="1" customHeight="1">
      <c r="B27" s="82"/>
      <c r="E27" s="164" t="s">
        <v>40</v>
      </c>
      <c r="F27" s="164"/>
      <c r="G27" s="164"/>
      <c r="H27" s="164"/>
      <c r="L27" s="82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25.35" hidden="1" customHeight="1">
      <c r="B30" s="28"/>
      <c r="D30" s="83" t="s">
        <v>41</v>
      </c>
      <c r="J30" s="59">
        <f>ROUND(J90, 2)</f>
        <v>0</v>
      </c>
      <c r="L30" s="28"/>
    </row>
    <row r="31" spans="2:12" s="1" customFormat="1" ht="6.9" hidden="1" customHeight="1">
      <c r="B31" s="28"/>
      <c r="D31" s="46"/>
      <c r="E31" s="46"/>
      <c r="F31" s="46"/>
      <c r="G31" s="46"/>
      <c r="H31" s="46"/>
      <c r="I31" s="46"/>
      <c r="J31" s="46"/>
      <c r="K31" s="46"/>
      <c r="L31" s="28"/>
    </row>
    <row r="32" spans="2:12" s="1" customFormat="1" ht="14.4" hidden="1" customHeight="1">
      <c r="B32" s="28"/>
      <c r="F32" s="31" t="s">
        <v>43</v>
      </c>
      <c r="I32" s="31" t="s">
        <v>42</v>
      </c>
      <c r="J32" s="31" t="s">
        <v>44</v>
      </c>
      <c r="L32" s="28"/>
    </row>
    <row r="33" spans="2:12" s="1" customFormat="1" ht="14.4" hidden="1" customHeight="1">
      <c r="B33" s="28"/>
      <c r="D33" s="48" t="s">
        <v>45</v>
      </c>
      <c r="E33" s="23" t="s">
        <v>46</v>
      </c>
      <c r="F33" s="84">
        <f>ROUND((SUM(BE90:BE188)),  2)</f>
        <v>0</v>
      </c>
      <c r="I33" s="85">
        <v>0.21</v>
      </c>
      <c r="J33" s="84">
        <f>ROUND(((SUM(BE90:BE188))*I33),  2)</f>
        <v>0</v>
      </c>
      <c r="L33" s="28"/>
    </row>
    <row r="34" spans="2:12" s="1" customFormat="1" ht="14.4" hidden="1" customHeight="1">
      <c r="B34" s="28"/>
      <c r="E34" s="23" t="s">
        <v>47</v>
      </c>
      <c r="F34" s="84">
        <f>ROUND((SUM(BF90:BF188)),  2)</f>
        <v>0</v>
      </c>
      <c r="I34" s="85">
        <v>0.15</v>
      </c>
      <c r="J34" s="84">
        <f>ROUND(((SUM(BF90:BF188))*I34),  2)</f>
        <v>0</v>
      </c>
      <c r="L34" s="28"/>
    </row>
    <row r="35" spans="2:12" s="1" customFormat="1" ht="14.4" hidden="1" customHeight="1">
      <c r="B35" s="28"/>
      <c r="E35" s="23" t="s">
        <v>48</v>
      </c>
      <c r="F35" s="84">
        <f>ROUND((SUM(BG90:BG188)),  2)</f>
        <v>0</v>
      </c>
      <c r="I35" s="85">
        <v>0.21</v>
      </c>
      <c r="J35" s="84">
        <f>0</f>
        <v>0</v>
      </c>
      <c r="L35" s="28"/>
    </row>
    <row r="36" spans="2:12" s="1" customFormat="1" ht="14.4" hidden="1" customHeight="1">
      <c r="B36" s="28"/>
      <c r="E36" s="23" t="s">
        <v>49</v>
      </c>
      <c r="F36" s="84">
        <f>ROUND((SUM(BH90:BH188)),  2)</f>
        <v>0</v>
      </c>
      <c r="I36" s="85">
        <v>0.15</v>
      </c>
      <c r="J36" s="84">
        <f>0</f>
        <v>0</v>
      </c>
      <c r="L36" s="28"/>
    </row>
    <row r="37" spans="2:12" s="1" customFormat="1" ht="14.4" hidden="1" customHeight="1">
      <c r="B37" s="28"/>
      <c r="E37" s="23" t="s">
        <v>50</v>
      </c>
      <c r="F37" s="84">
        <f>ROUND((SUM(BI90:BI188)),  2)</f>
        <v>0</v>
      </c>
      <c r="I37" s="85">
        <v>0</v>
      </c>
      <c r="J37" s="84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86"/>
      <c r="D39" s="87" t="s">
        <v>51</v>
      </c>
      <c r="E39" s="50"/>
      <c r="F39" s="50"/>
      <c r="G39" s="88" t="s">
        <v>52</v>
      </c>
      <c r="H39" s="89" t="s">
        <v>53</v>
      </c>
      <c r="I39" s="50"/>
      <c r="J39" s="90">
        <f>SUM(J30:J37)</f>
        <v>0</v>
      </c>
      <c r="K39" s="91"/>
      <c r="L39" s="28"/>
    </row>
    <row r="40" spans="2:12" s="1" customFormat="1" ht="14.4" hidden="1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8"/>
    </row>
    <row r="41" spans="2:12" ht="10.199999999999999" hidden="1"/>
    <row r="42" spans="2:12" ht="10.199999999999999" hidden="1"/>
    <row r="43" spans="2:12" ht="10.199999999999999" hidden="1"/>
    <row r="44" spans="2:12" s="1" customFormat="1" ht="6.9" hidden="1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2:12" s="1" customFormat="1" ht="24.9" hidden="1" customHeight="1">
      <c r="B45" s="28"/>
      <c r="C45" s="17" t="s">
        <v>92</v>
      </c>
      <c r="L45" s="28"/>
    </row>
    <row r="46" spans="2:12" s="1" customFormat="1" ht="6.9" hidden="1" customHeight="1">
      <c r="B46" s="28"/>
      <c r="L46" s="28"/>
    </row>
    <row r="47" spans="2:12" s="1" customFormat="1" ht="12" hidden="1" customHeight="1">
      <c r="B47" s="28"/>
      <c r="C47" s="23" t="s">
        <v>16</v>
      </c>
      <c r="L47" s="28"/>
    </row>
    <row r="48" spans="2:12" s="1" customFormat="1" ht="26.25" hidden="1" customHeight="1">
      <c r="B48" s="28"/>
      <c r="E48" s="193" t="str">
        <f>E7</f>
        <v>Víceúčelová sportovní hala Hodonín - oprava a modernizace po tornádu - D1.4.4</v>
      </c>
      <c r="F48" s="194"/>
      <c r="G48" s="194"/>
      <c r="H48" s="194"/>
      <c r="L48" s="28"/>
    </row>
    <row r="49" spans="2:47" s="1" customFormat="1" ht="12" hidden="1" customHeight="1">
      <c r="B49" s="28"/>
      <c r="C49" s="23" t="s">
        <v>90</v>
      </c>
      <c r="L49" s="28"/>
    </row>
    <row r="50" spans="2:47" s="1" customFormat="1" ht="16.5" hidden="1" customHeight="1">
      <c r="B50" s="28"/>
      <c r="E50" s="175" t="str">
        <f>E9</f>
        <v>D.1.4.4.1 - Ozvučení multifunkčního sálu - uznatelné náklady</v>
      </c>
      <c r="F50" s="195"/>
      <c r="G50" s="195"/>
      <c r="H50" s="195"/>
      <c r="L50" s="28"/>
    </row>
    <row r="51" spans="2:47" s="1" customFormat="1" ht="6.9" hidden="1" customHeight="1">
      <c r="B51" s="28"/>
      <c r="L51" s="28"/>
    </row>
    <row r="52" spans="2:47" s="1" customFormat="1" ht="12" hidden="1" customHeight="1">
      <c r="B52" s="28"/>
      <c r="C52" s="23" t="s">
        <v>21</v>
      </c>
      <c r="F52" s="21" t="str">
        <f>F12</f>
        <v xml:space="preserve"> </v>
      </c>
      <c r="I52" s="23" t="s">
        <v>23</v>
      </c>
      <c r="J52" s="45" t="str">
        <f>IF(J12="","",J12)</f>
        <v>28. 4. 2023</v>
      </c>
      <c r="L52" s="28"/>
    </row>
    <row r="53" spans="2:47" s="1" customFormat="1" ht="6.9" hidden="1" customHeight="1">
      <c r="B53" s="28"/>
      <c r="L53" s="28"/>
    </row>
    <row r="54" spans="2:47" s="1" customFormat="1" ht="15.15" hidden="1" customHeight="1">
      <c r="B54" s="28"/>
      <c r="C54" s="23" t="s">
        <v>25</v>
      </c>
      <c r="F54" s="21" t="str">
        <f>E15</f>
        <v>Město Hodonín</v>
      </c>
      <c r="I54" s="23" t="s">
        <v>33</v>
      </c>
      <c r="J54" s="26" t="str">
        <f>E21</f>
        <v>Marek Hrbotický</v>
      </c>
      <c r="L54" s="28"/>
    </row>
    <row r="55" spans="2:47" s="1" customFormat="1" ht="15.15" hidden="1" customHeight="1">
      <c r="B55" s="28"/>
      <c r="C55" s="23" t="s">
        <v>31</v>
      </c>
      <c r="F55" s="21" t="str">
        <f>IF(E18="","",E18)</f>
        <v>Vyplň údaj</v>
      </c>
      <c r="I55" s="23" t="s">
        <v>38</v>
      </c>
      <c r="J55" s="26" t="str">
        <f>E24</f>
        <v xml:space="preserve"> </v>
      </c>
      <c r="L55" s="28"/>
    </row>
    <row r="56" spans="2:47" s="1" customFormat="1" ht="10.35" hidden="1" customHeight="1">
      <c r="B56" s="28"/>
      <c r="L56" s="28"/>
    </row>
    <row r="57" spans="2:47" s="1" customFormat="1" ht="29.25" hidden="1" customHeight="1">
      <c r="B57" s="28"/>
      <c r="C57" s="92" t="s">
        <v>93</v>
      </c>
      <c r="D57" s="86"/>
      <c r="E57" s="86"/>
      <c r="F57" s="86"/>
      <c r="G57" s="86"/>
      <c r="H57" s="86"/>
      <c r="I57" s="86"/>
      <c r="J57" s="93" t="s">
        <v>94</v>
      </c>
      <c r="K57" s="86"/>
      <c r="L57" s="28"/>
    </row>
    <row r="58" spans="2:47" s="1" customFormat="1" ht="10.35" hidden="1" customHeight="1">
      <c r="B58" s="28"/>
      <c r="L58" s="28"/>
    </row>
    <row r="59" spans="2:47" s="1" customFormat="1" ht="22.8" hidden="1" customHeight="1">
      <c r="B59" s="28"/>
      <c r="C59" s="94" t="s">
        <v>73</v>
      </c>
      <c r="J59" s="59">
        <f>J90</f>
        <v>0</v>
      </c>
      <c r="L59" s="28"/>
      <c r="AU59" s="13" t="s">
        <v>95</v>
      </c>
    </row>
    <row r="60" spans="2:47" s="8" customFormat="1" ht="24.9" hidden="1" customHeight="1">
      <c r="B60" s="95"/>
      <c r="D60" s="96" t="s">
        <v>96</v>
      </c>
      <c r="E60" s="97"/>
      <c r="F60" s="97"/>
      <c r="G60" s="97"/>
      <c r="H60" s="97"/>
      <c r="I60" s="97"/>
      <c r="J60" s="98">
        <f>J91</f>
        <v>0</v>
      </c>
      <c r="L60" s="95"/>
    </row>
    <row r="61" spans="2:47" s="9" customFormat="1" ht="19.95" hidden="1" customHeight="1">
      <c r="B61" s="99"/>
      <c r="D61" s="100" t="s">
        <v>97</v>
      </c>
      <c r="E61" s="101"/>
      <c r="F61" s="101"/>
      <c r="G61" s="101"/>
      <c r="H61" s="101"/>
      <c r="I61" s="101"/>
      <c r="J61" s="102">
        <f>J92</f>
        <v>0</v>
      </c>
      <c r="L61" s="99"/>
    </row>
    <row r="62" spans="2:47" s="8" customFormat="1" ht="24.9" hidden="1" customHeight="1">
      <c r="B62" s="95"/>
      <c r="D62" s="96" t="s">
        <v>98</v>
      </c>
      <c r="E62" s="97"/>
      <c r="F62" s="97"/>
      <c r="G62" s="97"/>
      <c r="H62" s="97"/>
      <c r="I62" s="97"/>
      <c r="J62" s="98">
        <f>J101</f>
        <v>0</v>
      </c>
      <c r="L62" s="95"/>
    </row>
    <row r="63" spans="2:47" s="9" customFormat="1" ht="19.95" hidden="1" customHeight="1">
      <c r="B63" s="99"/>
      <c r="D63" s="100" t="s">
        <v>99</v>
      </c>
      <c r="E63" s="101"/>
      <c r="F63" s="101"/>
      <c r="G63" s="101"/>
      <c r="H63" s="101"/>
      <c r="I63" s="101"/>
      <c r="J63" s="102">
        <f>J102</f>
        <v>0</v>
      </c>
      <c r="L63" s="99"/>
    </row>
    <row r="64" spans="2:47" s="9" customFormat="1" ht="19.95" hidden="1" customHeight="1">
      <c r="B64" s="99"/>
      <c r="D64" s="100" t="s">
        <v>100</v>
      </c>
      <c r="E64" s="101"/>
      <c r="F64" s="101"/>
      <c r="G64" s="101"/>
      <c r="H64" s="101"/>
      <c r="I64" s="101"/>
      <c r="J64" s="102">
        <f>J138</f>
        <v>0</v>
      </c>
      <c r="L64" s="99"/>
    </row>
    <row r="65" spans="2:12" s="9" customFormat="1" ht="19.95" hidden="1" customHeight="1">
      <c r="B65" s="99"/>
      <c r="D65" s="100" t="s">
        <v>101</v>
      </c>
      <c r="E65" s="101"/>
      <c r="F65" s="101"/>
      <c r="G65" s="101"/>
      <c r="H65" s="101"/>
      <c r="I65" s="101"/>
      <c r="J65" s="102">
        <f>J164</f>
        <v>0</v>
      </c>
      <c r="L65" s="99"/>
    </row>
    <row r="66" spans="2:12" s="8" customFormat="1" ht="24.9" hidden="1" customHeight="1">
      <c r="B66" s="95"/>
      <c r="D66" s="96" t="s">
        <v>102</v>
      </c>
      <c r="E66" s="97"/>
      <c r="F66" s="97"/>
      <c r="G66" s="97"/>
      <c r="H66" s="97"/>
      <c r="I66" s="97"/>
      <c r="J66" s="98">
        <f>J168</f>
        <v>0</v>
      </c>
      <c r="L66" s="95"/>
    </row>
    <row r="67" spans="2:12" s="9" customFormat="1" ht="19.95" hidden="1" customHeight="1">
      <c r="B67" s="99"/>
      <c r="D67" s="100" t="s">
        <v>103</v>
      </c>
      <c r="E67" s="101"/>
      <c r="F67" s="101"/>
      <c r="G67" s="101"/>
      <c r="H67" s="101"/>
      <c r="I67" s="101"/>
      <c r="J67" s="102">
        <f>J169</f>
        <v>0</v>
      </c>
      <c r="L67" s="99"/>
    </row>
    <row r="68" spans="2:12" s="9" customFormat="1" ht="19.95" hidden="1" customHeight="1">
      <c r="B68" s="99"/>
      <c r="D68" s="100" t="s">
        <v>104</v>
      </c>
      <c r="E68" s="101"/>
      <c r="F68" s="101"/>
      <c r="G68" s="101"/>
      <c r="H68" s="101"/>
      <c r="I68" s="101"/>
      <c r="J68" s="102">
        <f>J176</f>
        <v>0</v>
      </c>
      <c r="L68" s="99"/>
    </row>
    <row r="69" spans="2:12" s="8" customFormat="1" ht="24.9" hidden="1" customHeight="1">
      <c r="B69" s="95"/>
      <c r="D69" s="96" t="s">
        <v>105</v>
      </c>
      <c r="E69" s="97"/>
      <c r="F69" s="97"/>
      <c r="G69" s="97"/>
      <c r="H69" s="97"/>
      <c r="I69" s="97"/>
      <c r="J69" s="98">
        <f>J179</f>
        <v>0</v>
      </c>
      <c r="L69" s="95"/>
    </row>
    <row r="70" spans="2:12" s="9" customFormat="1" ht="19.95" hidden="1" customHeight="1">
      <c r="B70" s="99"/>
      <c r="D70" s="100" t="s">
        <v>106</v>
      </c>
      <c r="E70" s="101"/>
      <c r="F70" s="101"/>
      <c r="G70" s="101"/>
      <c r="H70" s="101"/>
      <c r="I70" s="101"/>
      <c r="J70" s="102">
        <f>J180</f>
        <v>0</v>
      </c>
      <c r="L70" s="99"/>
    </row>
    <row r="71" spans="2:12" s="1" customFormat="1" ht="21.75" hidden="1" customHeight="1">
      <c r="B71" s="28"/>
      <c r="L71" s="28"/>
    </row>
    <row r="72" spans="2:12" s="1" customFormat="1" ht="6.9" hidden="1" customHeight="1"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28"/>
    </row>
    <row r="73" spans="2:12" ht="10.199999999999999" hidden="1"/>
    <row r="74" spans="2:12" ht="10.199999999999999" hidden="1"/>
    <row r="75" spans="2:12" ht="10.199999999999999" hidden="1"/>
    <row r="76" spans="2:12" s="1" customFormat="1" ht="6.9" customHeight="1"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28"/>
    </row>
    <row r="77" spans="2:12" s="1" customFormat="1" ht="24.9" customHeight="1">
      <c r="B77" s="28"/>
      <c r="C77" s="17" t="s">
        <v>107</v>
      </c>
      <c r="L77" s="28"/>
    </row>
    <row r="78" spans="2:12" s="1" customFormat="1" ht="6.9" customHeight="1">
      <c r="B78" s="28"/>
      <c r="L78" s="28"/>
    </row>
    <row r="79" spans="2:12" s="1" customFormat="1" ht="12" customHeight="1">
      <c r="B79" s="28"/>
      <c r="C79" s="23" t="s">
        <v>16</v>
      </c>
      <c r="L79" s="28"/>
    </row>
    <row r="80" spans="2:12" s="1" customFormat="1" ht="26.25" customHeight="1">
      <c r="B80" s="28"/>
      <c r="E80" s="193" t="str">
        <f>E7</f>
        <v>Víceúčelová sportovní hala Hodonín - oprava a modernizace po tornádu - D1.4.4</v>
      </c>
      <c r="F80" s="194"/>
      <c r="G80" s="194"/>
      <c r="H80" s="194"/>
      <c r="L80" s="28"/>
    </row>
    <row r="81" spans="2:65" s="1" customFormat="1" ht="12" customHeight="1">
      <c r="B81" s="28"/>
      <c r="C81" s="23" t="s">
        <v>90</v>
      </c>
      <c r="L81" s="28"/>
    </row>
    <row r="82" spans="2:65" s="1" customFormat="1" ht="16.5" customHeight="1">
      <c r="B82" s="28"/>
      <c r="E82" s="175" t="str">
        <f>E9</f>
        <v>D.1.4.4.1 - Ozvučení multifunkčního sálu - uznatelné náklady</v>
      </c>
      <c r="F82" s="195"/>
      <c r="G82" s="195"/>
      <c r="H82" s="195"/>
      <c r="L82" s="28"/>
    </row>
    <row r="83" spans="2:65" s="1" customFormat="1" ht="6.9" customHeight="1">
      <c r="B83" s="28"/>
      <c r="L83" s="28"/>
    </row>
    <row r="84" spans="2:65" s="1" customFormat="1" ht="12" customHeight="1">
      <c r="B84" s="28"/>
      <c r="C84" s="23" t="s">
        <v>21</v>
      </c>
      <c r="F84" s="21" t="str">
        <f>F12</f>
        <v xml:space="preserve"> </v>
      </c>
      <c r="I84" s="23" t="s">
        <v>23</v>
      </c>
      <c r="J84" s="45" t="str">
        <f>IF(J12="","",J12)</f>
        <v>28. 4. 2023</v>
      </c>
      <c r="L84" s="28"/>
    </row>
    <row r="85" spans="2:65" s="1" customFormat="1" ht="6.9" customHeight="1">
      <c r="B85" s="28"/>
      <c r="L85" s="28"/>
    </row>
    <row r="86" spans="2:65" s="1" customFormat="1" ht="15.15" customHeight="1">
      <c r="B86" s="28"/>
      <c r="C86" s="23" t="s">
        <v>25</v>
      </c>
      <c r="F86" s="21" t="str">
        <f>E15</f>
        <v>Město Hodonín</v>
      </c>
      <c r="I86" s="23" t="s">
        <v>33</v>
      </c>
      <c r="J86" s="26" t="str">
        <f>E21</f>
        <v>Marek Hrbotický</v>
      </c>
      <c r="L86" s="28"/>
    </row>
    <row r="87" spans="2:65" s="1" customFormat="1" ht="15.15" customHeight="1">
      <c r="B87" s="28"/>
      <c r="C87" s="23" t="s">
        <v>31</v>
      </c>
      <c r="F87" s="21" t="str">
        <f>IF(E18="","",E18)</f>
        <v>Vyplň údaj</v>
      </c>
      <c r="I87" s="23" t="s">
        <v>38</v>
      </c>
      <c r="J87" s="26" t="str">
        <f>E24</f>
        <v xml:space="preserve"> </v>
      </c>
      <c r="L87" s="28"/>
    </row>
    <row r="88" spans="2:65" s="1" customFormat="1" ht="10.35" customHeight="1">
      <c r="B88" s="28"/>
      <c r="L88" s="28"/>
    </row>
    <row r="89" spans="2:65" s="10" customFormat="1" ht="29.25" customHeight="1">
      <c r="B89" s="103"/>
      <c r="C89" s="104" t="s">
        <v>108</v>
      </c>
      <c r="D89" s="105" t="s">
        <v>60</v>
      </c>
      <c r="E89" s="105" t="s">
        <v>56</v>
      </c>
      <c r="F89" s="105" t="s">
        <v>57</v>
      </c>
      <c r="G89" s="105" t="s">
        <v>109</v>
      </c>
      <c r="H89" s="105" t="s">
        <v>110</v>
      </c>
      <c r="I89" s="105" t="s">
        <v>111</v>
      </c>
      <c r="J89" s="106" t="s">
        <v>94</v>
      </c>
      <c r="K89" s="107" t="s">
        <v>112</v>
      </c>
      <c r="L89" s="103"/>
      <c r="M89" s="52" t="s">
        <v>19</v>
      </c>
      <c r="N89" s="53" t="s">
        <v>45</v>
      </c>
      <c r="O89" s="53" t="s">
        <v>113</v>
      </c>
      <c r="P89" s="53" t="s">
        <v>114</v>
      </c>
      <c r="Q89" s="53" t="s">
        <v>115</v>
      </c>
      <c r="R89" s="53" t="s">
        <v>116</v>
      </c>
      <c r="S89" s="53" t="s">
        <v>117</v>
      </c>
      <c r="T89" s="54" t="s">
        <v>118</v>
      </c>
    </row>
    <row r="90" spans="2:65" s="1" customFormat="1" ht="22.8" customHeight="1">
      <c r="B90" s="28"/>
      <c r="C90" s="57" t="s">
        <v>119</v>
      </c>
      <c r="J90" s="108">
        <f>BK90</f>
        <v>0</v>
      </c>
      <c r="L90" s="28"/>
      <c r="M90" s="55"/>
      <c r="N90" s="46"/>
      <c r="O90" s="46"/>
      <c r="P90" s="109">
        <f>P91+P101+P168+P179</f>
        <v>0</v>
      </c>
      <c r="Q90" s="46"/>
      <c r="R90" s="109">
        <f>R91+R101+R168+R179</f>
        <v>0.17948</v>
      </c>
      <c r="S90" s="46"/>
      <c r="T90" s="110">
        <f>T91+T101+T168+T179</f>
        <v>8.3919999999999995E-2</v>
      </c>
      <c r="AT90" s="13" t="s">
        <v>74</v>
      </c>
      <c r="AU90" s="13" t="s">
        <v>95</v>
      </c>
      <c r="BK90" s="111">
        <f>BK91+BK101+BK168+BK179</f>
        <v>0</v>
      </c>
    </row>
    <row r="91" spans="2:65" s="11" customFormat="1" ht="25.95" customHeight="1">
      <c r="B91" s="112"/>
      <c r="D91" s="113" t="s">
        <v>74</v>
      </c>
      <c r="E91" s="114" t="s">
        <v>120</v>
      </c>
      <c r="F91" s="114" t="s">
        <v>121</v>
      </c>
      <c r="I91" s="115"/>
      <c r="J91" s="116">
        <f>BK91</f>
        <v>0</v>
      </c>
      <c r="L91" s="112"/>
      <c r="M91" s="117"/>
      <c r="P91" s="118">
        <f>P92</f>
        <v>0</v>
      </c>
      <c r="R91" s="118">
        <f>R92</f>
        <v>0</v>
      </c>
      <c r="T91" s="119">
        <f>T92</f>
        <v>0</v>
      </c>
      <c r="AR91" s="113" t="s">
        <v>83</v>
      </c>
      <c r="AT91" s="120" t="s">
        <v>74</v>
      </c>
      <c r="AU91" s="120" t="s">
        <v>75</v>
      </c>
      <c r="AY91" s="113" t="s">
        <v>122</v>
      </c>
      <c r="BK91" s="121">
        <f>BK92</f>
        <v>0</v>
      </c>
    </row>
    <row r="92" spans="2:65" s="11" customFormat="1" ht="22.8" customHeight="1">
      <c r="B92" s="112"/>
      <c r="D92" s="113" t="s">
        <v>74</v>
      </c>
      <c r="E92" s="122" t="s">
        <v>123</v>
      </c>
      <c r="F92" s="122" t="s">
        <v>124</v>
      </c>
      <c r="I92" s="115"/>
      <c r="J92" s="123">
        <f>BK92</f>
        <v>0</v>
      </c>
      <c r="L92" s="112"/>
      <c r="M92" s="117"/>
      <c r="P92" s="118">
        <f>SUM(P93:P100)</f>
        <v>0</v>
      </c>
      <c r="R92" s="118">
        <f>SUM(R93:R100)</f>
        <v>0</v>
      </c>
      <c r="T92" s="119">
        <f>SUM(T93:T100)</f>
        <v>0</v>
      </c>
      <c r="AR92" s="113" t="s">
        <v>83</v>
      </c>
      <c r="AT92" s="120" t="s">
        <v>74</v>
      </c>
      <c r="AU92" s="120" t="s">
        <v>83</v>
      </c>
      <c r="AY92" s="113" t="s">
        <v>122</v>
      </c>
      <c r="BK92" s="121">
        <f>SUM(BK93:BK100)</f>
        <v>0</v>
      </c>
    </row>
    <row r="93" spans="2:65" s="1" customFormat="1" ht="49.05" customHeight="1">
      <c r="B93" s="28"/>
      <c r="C93" s="124" t="s">
        <v>83</v>
      </c>
      <c r="D93" s="124" t="s">
        <v>125</v>
      </c>
      <c r="E93" s="125" t="s">
        <v>126</v>
      </c>
      <c r="F93" s="126" t="s">
        <v>127</v>
      </c>
      <c r="G93" s="127" t="s">
        <v>128</v>
      </c>
      <c r="H93" s="128">
        <v>5</v>
      </c>
      <c r="I93" s="129"/>
      <c r="J93" s="130">
        <f>ROUND(I93*H93,2)</f>
        <v>0</v>
      </c>
      <c r="K93" s="131"/>
      <c r="L93" s="28"/>
      <c r="M93" s="132" t="s">
        <v>19</v>
      </c>
      <c r="N93" s="133" t="s">
        <v>46</v>
      </c>
      <c r="P93" s="134">
        <f>O93*H93</f>
        <v>0</v>
      </c>
      <c r="Q93" s="134">
        <v>0</v>
      </c>
      <c r="R93" s="134">
        <f>Q93*H93</f>
        <v>0</v>
      </c>
      <c r="S93" s="134">
        <v>0</v>
      </c>
      <c r="T93" s="135">
        <f>S93*H93</f>
        <v>0</v>
      </c>
      <c r="AR93" s="136" t="s">
        <v>129</v>
      </c>
      <c r="AT93" s="136" t="s">
        <v>125</v>
      </c>
      <c r="AU93" s="136" t="s">
        <v>85</v>
      </c>
      <c r="AY93" s="13" t="s">
        <v>122</v>
      </c>
      <c r="BE93" s="137">
        <f>IF(N93="základní",J93,0)</f>
        <v>0</v>
      </c>
      <c r="BF93" s="137">
        <f>IF(N93="snížená",J93,0)</f>
        <v>0</v>
      </c>
      <c r="BG93" s="137">
        <f>IF(N93="zákl. přenesená",J93,0)</f>
        <v>0</v>
      </c>
      <c r="BH93" s="137">
        <f>IF(N93="sníž. přenesená",J93,0)</f>
        <v>0</v>
      </c>
      <c r="BI93" s="137">
        <f>IF(N93="nulová",J93,0)</f>
        <v>0</v>
      </c>
      <c r="BJ93" s="13" t="s">
        <v>83</v>
      </c>
      <c r="BK93" s="137">
        <f>ROUND(I93*H93,2)</f>
        <v>0</v>
      </c>
      <c r="BL93" s="13" t="s">
        <v>129</v>
      </c>
      <c r="BM93" s="136" t="s">
        <v>130</v>
      </c>
    </row>
    <row r="94" spans="2:65" s="1" customFormat="1" ht="10.199999999999999">
      <c r="B94" s="28"/>
      <c r="D94" s="138" t="s">
        <v>131</v>
      </c>
      <c r="F94" s="139" t="s">
        <v>132</v>
      </c>
      <c r="I94" s="140"/>
      <c r="L94" s="28"/>
      <c r="M94" s="141"/>
      <c r="T94" s="49"/>
      <c r="AT94" s="13" t="s">
        <v>131</v>
      </c>
      <c r="AU94" s="13" t="s">
        <v>85</v>
      </c>
    </row>
    <row r="95" spans="2:65" s="1" customFormat="1" ht="49.05" customHeight="1">
      <c r="B95" s="28"/>
      <c r="C95" s="124" t="s">
        <v>85</v>
      </c>
      <c r="D95" s="124" t="s">
        <v>125</v>
      </c>
      <c r="E95" s="125" t="s">
        <v>133</v>
      </c>
      <c r="F95" s="126" t="s">
        <v>134</v>
      </c>
      <c r="G95" s="127" t="s">
        <v>135</v>
      </c>
      <c r="H95" s="128">
        <v>2</v>
      </c>
      <c r="I95" s="129"/>
      <c r="J95" s="130">
        <f>ROUND(I95*H95,2)</f>
        <v>0</v>
      </c>
      <c r="K95" s="131"/>
      <c r="L95" s="28"/>
      <c r="M95" s="132" t="s">
        <v>19</v>
      </c>
      <c r="N95" s="133" t="s">
        <v>46</v>
      </c>
      <c r="P95" s="134">
        <f>O95*H95</f>
        <v>0</v>
      </c>
      <c r="Q95" s="134">
        <v>0</v>
      </c>
      <c r="R95" s="134">
        <f>Q95*H95</f>
        <v>0</v>
      </c>
      <c r="S95" s="134">
        <v>0</v>
      </c>
      <c r="T95" s="135">
        <f>S95*H95</f>
        <v>0</v>
      </c>
      <c r="AR95" s="136" t="s">
        <v>129</v>
      </c>
      <c r="AT95" s="136" t="s">
        <v>125</v>
      </c>
      <c r="AU95" s="136" t="s">
        <v>85</v>
      </c>
      <c r="AY95" s="13" t="s">
        <v>122</v>
      </c>
      <c r="BE95" s="137">
        <f>IF(N95="základní",J95,0)</f>
        <v>0</v>
      </c>
      <c r="BF95" s="137">
        <f>IF(N95="snížená",J95,0)</f>
        <v>0</v>
      </c>
      <c r="BG95" s="137">
        <f>IF(N95="zákl. přenesená",J95,0)</f>
        <v>0</v>
      </c>
      <c r="BH95" s="137">
        <f>IF(N95="sníž. přenesená",J95,0)</f>
        <v>0</v>
      </c>
      <c r="BI95" s="137">
        <f>IF(N95="nulová",J95,0)</f>
        <v>0</v>
      </c>
      <c r="BJ95" s="13" t="s">
        <v>83</v>
      </c>
      <c r="BK95" s="137">
        <f>ROUND(I95*H95,2)</f>
        <v>0</v>
      </c>
      <c r="BL95" s="13" t="s">
        <v>129</v>
      </c>
      <c r="BM95" s="136" t="s">
        <v>136</v>
      </c>
    </row>
    <row r="96" spans="2:65" s="1" customFormat="1" ht="10.199999999999999">
      <c r="B96" s="28"/>
      <c r="D96" s="138" t="s">
        <v>131</v>
      </c>
      <c r="F96" s="139" t="s">
        <v>137</v>
      </c>
      <c r="I96" s="140"/>
      <c r="L96" s="28"/>
      <c r="M96" s="141"/>
      <c r="T96" s="49"/>
      <c r="AT96" s="13" t="s">
        <v>131</v>
      </c>
      <c r="AU96" s="13" t="s">
        <v>85</v>
      </c>
    </row>
    <row r="97" spans="2:65" s="1" customFormat="1" ht="49.05" customHeight="1">
      <c r="B97" s="28"/>
      <c r="C97" s="124" t="s">
        <v>138</v>
      </c>
      <c r="D97" s="124" t="s">
        <v>125</v>
      </c>
      <c r="E97" s="125" t="s">
        <v>139</v>
      </c>
      <c r="F97" s="126" t="s">
        <v>140</v>
      </c>
      <c r="G97" s="127" t="s">
        <v>135</v>
      </c>
      <c r="H97" s="128">
        <v>10</v>
      </c>
      <c r="I97" s="129"/>
      <c r="J97" s="130">
        <f>ROUND(I97*H97,2)</f>
        <v>0</v>
      </c>
      <c r="K97" s="131"/>
      <c r="L97" s="28"/>
      <c r="M97" s="132" t="s">
        <v>19</v>
      </c>
      <c r="N97" s="133" t="s">
        <v>46</v>
      </c>
      <c r="P97" s="134">
        <f>O97*H97</f>
        <v>0</v>
      </c>
      <c r="Q97" s="134">
        <v>0</v>
      </c>
      <c r="R97" s="134">
        <f>Q97*H97</f>
        <v>0</v>
      </c>
      <c r="S97" s="134">
        <v>0</v>
      </c>
      <c r="T97" s="135">
        <f>S97*H97</f>
        <v>0</v>
      </c>
      <c r="AR97" s="136" t="s">
        <v>129</v>
      </c>
      <c r="AT97" s="136" t="s">
        <v>125</v>
      </c>
      <c r="AU97" s="136" t="s">
        <v>85</v>
      </c>
      <c r="AY97" s="13" t="s">
        <v>122</v>
      </c>
      <c r="BE97" s="137">
        <f>IF(N97="základní",J97,0)</f>
        <v>0</v>
      </c>
      <c r="BF97" s="137">
        <f>IF(N97="snížená",J97,0)</f>
        <v>0</v>
      </c>
      <c r="BG97" s="137">
        <f>IF(N97="zákl. přenesená",J97,0)</f>
        <v>0</v>
      </c>
      <c r="BH97" s="137">
        <f>IF(N97="sníž. přenesená",J97,0)</f>
        <v>0</v>
      </c>
      <c r="BI97" s="137">
        <f>IF(N97="nulová",J97,0)</f>
        <v>0</v>
      </c>
      <c r="BJ97" s="13" t="s">
        <v>83</v>
      </c>
      <c r="BK97" s="137">
        <f>ROUND(I97*H97,2)</f>
        <v>0</v>
      </c>
      <c r="BL97" s="13" t="s">
        <v>129</v>
      </c>
      <c r="BM97" s="136" t="s">
        <v>141</v>
      </c>
    </row>
    <row r="98" spans="2:65" s="1" customFormat="1" ht="10.199999999999999">
      <c r="B98" s="28"/>
      <c r="D98" s="138" t="s">
        <v>131</v>
      </c>
      <c r="F98" s="139" t="s">
        <v>142</v>
      </c>
      <c r="I98" s="140"/>
      <c r="L98" s="28"/>
      <c r="M98" s="141"/>
      <c r="T98" s="49"/>
      <c r="AT98" s="13" t="s">
        <v>131</v>
      </c>
      <c r="AU98" s="13" t="s">
        <v>85</v>
      </c>
    </row>
    <row r="99" spans="2:65" s="1" customFormat="1" ht="49.05" customHeight="1">
      <c r="B99" s="28"/>
      <c r="C99" s="124" t="s">
        <v>129</v>
      </c>
      <c r="D99" s="124" t="s">
        <v>125</v>
      </c>
      <c r="E99" s="125" t="s">
        <v>143</v>
      </c>
      <c r="F99" s="126" t="s">
        <v>144</v>
      </c>
      <c r="G99" s="127" t="s">
        <v>135</v>
      </c>
      <c r="H99" s="128">
        <v>2</v>
      </c>
      <c r="I99" s="129"/>
      <c r="J99" s="130">
        <f>ROUND(I99*H99,2)</f>
        <v>0</v>
      </c>
      <c r="K99" s="131"/>
      <c r="L99" s="28"/>
      <c r="M99" s="132" t="s">
        <v>19</v>
      </c>
      <c r="N99" s="133" t="s">
        <v>46</v>
      </c>
      <c r="P99" s="134">
        <f>O99*H99</f>
        <v>0</v>
      </c>
      <c r="Q99" s="134">
        <v>0</v>
      </c>
      <c r="R99" s="134">
        <f>Q99*H99</f>
        <v>0</v>
      </c>
      <c r="S99" s="134">
        <v>0</v>
      </c>
      <c r="T99" s="135">
        <f>S99*H99</f>
        <v>0</v>
      </c>
      <c r="AR99" s="136" t="s">
        <v>129</v>
      </c>
      <c r="AT99" s="136" t="s">
        <v>125</v>
      </c>
      <c r="AU99" s="136" t="s">
        <v>85</v>
      </c>
      <c r="AY99" s="13" t="s">
        <v>122</v>
      </c>
      <c r="BE99" s="137">
        <f>IF(N99="základní",J99,0)</f>
        <v>0</v>
      </c>
      <c r="BF99" s="137">
        <f>IF(N99="snížená",J99,0)</f>
        <v>0</v>
      </c>
      <c r="BG99" s="137">
        <f>IF(N99="zákl. přenesená",J99,0)</f>
        <v>0</v>
      </c>
      <c r="BH99" s="137">
        <f>IF(N99="sníž. přenesená",J99,0)</f>
        <v>0</v>
      </c>
      <c r="BI99" s="137">
        <f>IF(N99="nulová",J99,0)</f>
        <v>0</v>
      </c>
      <c r="BJ99" s="13" t="s">
        <v>83</v>
      </c>
      <c r="BK99" s="137">
        <f>ROUND(I99*H99,2)</f>
        <v>0</v>
      </c>
      <c r="BL99" s="13" t="s">
        <v>129</v>
      </c>
      <c r="BM99" s="136" t="s">
        <v>145</v>
      </c>
    </row>
    <row r="100" spans="2:65" s="1" customFormat="1" ht="10.199999999999999">
      <c r="B100" s="28"/>
      <c r="D100" s="138" t="s">
        <v>131</v>
      </c>
      <c r="F100" s="139" t="s">
        <v>146</v>
      </c>
      <c r="I100" s="140"/>
      <c r="L100" s="28"/>
      <c r="M100" s="141"/>
      <c r="T100" s="49"/>
      <c r="AT100" s="13" t="s">
        <v>131</v>
      </c>
      <c r="AU100" s="13" t="s">
        <v>85</v>
      </c>
    </row>
    <row r="101" spans="2:65" s="11" customFormat="1" ht="25.95" customHeight="1">
      <c r="B101" s="112"/>
      <c r="D101" s="113" t="s">
        <v>74</v>
      </c>
      <c r="E101" s="114" t="s">
        <v>147</v>
      </c>
      <c r="F101" s="114" t="s">
        <v>148</v>
      </c>
      <c r="I101" s="115"/>
      <c r="J101" s="116">
        <f>BK101</f>
        <v>0</v>
      </c>
      <c r="L101" s="112"/>
      <c r="M101" s="117"/>
      <c r="P101" s="118">
        <f>P102+P138+P164</f>
        <v>0</v>
      </c>
      <c r="R101" s="118">
        <f>R102+R138+R164</f>
        <v>0.1764</v>
      </c>
      <c r="T101" s="119">
        <f>T102+T138+T164</f>
        <v>8.3919999999999995E-2</v>
      </c>
      <c r="AR101" s="113" t="s">
        <v>83</v>
      </c>
      <c r="AT101" s="120" t="s">
        <v>74</v>
      </c>
      <c r="AU101" s="120" t="s">
        <v>75</v>
      </c>
      <c r="AY101" s="113" t="s">
        <v>122</v>
      </c>
      <c r="BK101" s="121">
        <f>BK102+BK138+BK164</f>
        <v>0</v>
      </c>
    </row>
    <row r="102" spans="2:65" s="11" customFormat="1" ht="22.8" customHeight="1">
      <c r="B102" s="112"/>
      <c r="D102" s="113" t="s">
        <v>74</v>
      </c>
      <c r="E102" s="122" t="s">
        <v>149</v>
      </c>
      <c r="F102" s="122" t="s">
        <v>150</v>
      </c>
      <c r="I102" s="115"/>
      <c r="J102" s="123">
        <f>BK102</f>
        <v>0</v>
      </c>
      <c r="L102" s="112"/>
      <c r="M102" s="117"/>
      <c r="P102" s="118">
        <f>SUM(P103:P137)</f>
        <v>0</v>
      </c>
      <c r="R102" s="118">
        <f>SUM(R103:R137)</f>
        <v>0.1764</v>
      </c>
      <c r="T102" s="119">
        <f>SUM(T103:T137)</f>
        <v>0</v>
      </c>
      <c r="AR102" s="113" t="s">
        <v>83</v>
      </c>
      <c r="AT102" s="120" t="s">
        <v>74</v>
      </c>
      <c r="AU102" s="120" t="s">
        <v>83</v>
      </c>
      <c r="AY102" s="113" t="s">
        <v>122</v>
      </c>
      <c r="BK102" s="121">
        <f>SUM(BK103:BK137)</f>
        <v>0</v>
      </c>
    </row>
    <row r="103" spans="2:65" s="1" customFormat="1" ht="16.5" customHeight="1">
      <c r="B103" s="28"/>
      <c r="C103" s="124" t="s">
        <v>151</v>
      </c>
      <c r="D103" s="124" t="s">
        <v>125</v>
      </c>
      <c r="E103" s="125" t="s">
        <v>152</v>
      </c>
      <c r="F103" s="126" t="s">
        <v>153</v>
      </c>
      <c r="G103" s="127" t="s">
        <v>154</v>
      </c>
      <c r="H103" s="128">
        <v>80</v>
      </c>
      <c r="I103" s="129"/>
      <c r="J103" s="130">
        <f>ROUND(I103*H103,2)</f>
        <v>0</v>
      </c>
      <c r="K103" s="131"/>
      <c r="L103" s="28"/>
      <c r="M103" s="132" t="s">
        <v>19</v>
      </c>
      <c r="N103" s="133" t="s">
        <v>46</v>
      </c>
      <c r="P103" s="134">
        <f>O103*H103</f>
        <v>0</v>
      </c>
      <c r="Q103" s="134">
        <v>0</v>
      </c>
      <c r="R103" s="134">
        <f>Q103*H103</f>
        <v>0</v>
      </c>
      <c r="S103" s="134">
        <v>0</v>
      </c>
      <c r="T103" s="135">
        <f>S103*H103</f>
        <v>0</v>
      </c>
      <c r="AR103" s="136" t="s">
        <v>129</v>
      </c>
      <c r="AT103" s="136" t="s">
        <v>125</v>
      </c>
      <c r="AU103" s="136" t="s">
        <v>85</v>
      </c>
      <c r="AY103" s="13" t="s">
        <v>122</v>
      </c>
      <c r="BE103" s="137">
        <f>IF(N103="základní",J103,0)</f>
        <v>0</v>
      </c>
      <c r="BF103" s="137">
        <f>IF(N103="snížená",J103,0)</f>
        <v>0</v>
      </c>
      <c r="BG103" s="137">
        <f>IF(N103="zákl. přenesená",J103,0)</f>
        <v>0</v>
      </c>
      <c r="BH103" s="137">
        <f>IF(N103="sníž. přenesená",J103,0)</f>
        <v>0</v>
      </c>
      <c r="BI103" s="137">
        <f>IF(N103="nulová",J103,0)</f>
        <v>0</v>
      </c>
      <c r="BJ103" s="13" t="s">
        <v>83</v>
      </c>
      <c r="BK103" s="137">
        <f>ROUND(I103*H103,2)</f>
        <v>0</v>
      </c>
      <c r="BL103" s="13" t="s">
        <v>129</v>
      </c>
      <c r="BM103" s="136" t="s">
        <v>155</v>
      </c>
    </row>
    <row r="104" spans="2:65" s="1" customFormat="1" ht="44.25" customHeight="1">
      <c r="B104" s="28"/>
      <c r="C104" s="124" t="s">
        <v>156</v>
      </c>
      <c r="D104" s="124" t="s">
        <v>125</v>
      </c>
      <c r="E104" s="125" t="s">
        <v>157</v>
      </c>
      <c r="F104" s="126" t="s">
        <v>158</v>
      </c>
      <c r="G104" s="127" t="s">
        <v>159</v>
      </c>
      <c r="H104" s="128">
        <v>792</v>
      </c>
      <c r="I104" s="129"/>
      <c r="J104" s="130">
        <f>ROUND(I104*H104,2)</f>
        <v>0</v>
      </c>
      <c r="K104" s="131"/>
      <c r="L104" s="28"/>
      <c r="M104" s="132" t="s">
        <v>19</v>
      </c>
      <c r="N104" s="133" t="s">
        <v>46</v>
      </c>
      <c r="P104" s="134">
        <f>O104*H104</f>
        <v>0</v>
      </c>
      <c r="Q104" s="134">
        <v>0</v>
      </c>
      <c r="R104" s="134">
        <f>Q104*H104</f>
        <v>0</v>
      </c>
      <c r="S104" s="134">
        <v>0</v>
      </c>
      <c r="T104" s="135">
        <f>S104*H104</f>
        <v>0</v>
      </c>
      <c r="AR104" s="136" t="s">
        <v>129</v>
      </c>
      <c r="AT104" s="136" t="s">
        <v>125</v>
      </c>
      <c r="AU104" s="136" t="s">
        <v>85</v>
      </c>
      <c r="AY104" s="13" t="s">
        <v>122</v>
      </c>
      <c r="BE104" s="137">
        <f>IF(N104="základní",J104,0)</f>
        <v>0</v>
      </c>
      <c r="BF104" s="137">
        <f>IF(N104="snížená",J104,0)</f>
        <v>0</v>
      </c>
      <c r="BG104" s="137">
        <f>IF(N104="zákl. přenesená",J104,0)</f>
        <v>0</v>
      </c>
      <c r="BH104" s="137">
        <f>IF(N104="sníž. přenesená",J104,0)</f>
        <v>0</v>
      </c>
      <c r="BI104" s="137">
        <f>IF(N104="nulová",J104,0)</f>
        <v>0</v>
      </c>
      <c r="BJ104" s="13" t="s">
        <v>83</v>
      </c>
      <c r="BK104" s="137">
        <f>ROUND(I104*H104,2)</f>
        <v>0</v>
      </c>
      <c r="BL104" s="13" t="s">
        <v>129</v>
      </c>
      <c r="BM104" s="136" t="s">
        <v>160</v>
      </c>
    </row>
    <row r="105" spans="2:65" s="1" customFormat="1" ht="10.199999999999999">
      <c r="B105" s="28"/>
      <c r="D105" s="138" t="s">
        <v>131</v>
      </c>
      <c r="F105" s="139" t="s">
        <v>161</v>
      </c>
      <c r="I105" s="140"/>
      <c r="L105" s="28"/>
      <c r="M105" s="141"/>
      <c r="T105" s="49"/>
      <c r="AT105" s="13" t="s">
        <v>131</v>
      </c>
      <c r="AU105" s="13" t="s">
        <v>85</v>
      </c>
    </row>
    <row r="106" spans="2:65" s="1" customFormat="1" ht="16.5" customHeight="1">
      <c r="B106" s="28"/>
      <c r="C106" s="142" t="s">
        <v>162</v>
      </c>
      <c r="D106" s="142" t="s">
        <v>163</v>
      </c>
      <c r="E106" s="143" t="s">
        <v>164</v>
      </c>
      <c r="F106" s="144" t="s">
        <v>165</v>
      </c>
      <c r="G106" s="145" t="s">
        <v>159</v>
      </c>
      <c r="H106" s="146">
        <v>792</v>
      </c>
      <c r="I106" s="147"/>
      <c r="J106" s="148">
        <f>ROUND(I106*H106,2)</f>
        <v>0</v>
      </c>
      <c r="K106" s="149"/>
      <c r="L106" s="150"/>
      <c r="M106" s="151" t="s">
        <v>19</v>
      </c>
      <c r="N106" s="152" t="s">
        <v>46</v>
      </c>
      <c r="P106" s="134">
        <f>O106*H106</f>
        <v>0</v>
      </c>
      <c r="Q106" s="134">
        <v>2.1000000000000001E-4</v>
      </c>
      <c r="R106" s="134">
        <f>Q106*H106</f>
        <v>0.16632</v>
      </c>
      <c r="S106" s="134">
        <v>0</v>
      </c>
      <c r="T106" s="135">
        <f>S106*H106</f>
        <v>0</v>
      </c>
      <c r="AR106" s="136" t="s">
        <v>166</v>
      </c>
      <c r="AT106" s="136" t="s">
        <v>163</v>
      </c>
      <c r="AU106" s="136" t="s">
        <v>85</v>
      </c>
      <c r="AY106" s="13" t="s">
        <v>122</v>
      </c>
      <c r="BE106" s="137">
        <f>IF(N106="základní",J106,0)</f>
        <v>0</v>
      </c>
      <c r="BF106" s="137">
        <f>IF(N106="snížená",J106,0)</f>
        <v>0</v>
      </c>
      <c r="BG106" s="137">
        <f>IF(N106="zákl. přenesená",J106,0)</f>
        <v>0</v>
      </c>
      <c r="BH106" s="137">
        <f>IF(N106="sníž. přenesená",J106,0)</f>
        <v>0</v>
      </c>
      <c r="BI106" s="137">
        <f>IF(N106="nulová",J106,0)</f>
        <v>0</v>
      </c>
      <c r="BJ106" s="13" t="s">
        <v>83</v>
      </c>
      <c r="BK106" s="137">
        <f>ROUND(I106*H106,2)</f>
        <v>0</v>
      </c>
      <c r="BL106" s="13" t="s">
        <v>129</v>
      </c>
      <c r="BM106" s="136" t="s">
        <v>167</v>
      </c>
    </row>
    <row r="107" spans="2:65" s="1" customFormat="1" ht="44.25" customHeight="1">
      <c r="B107" s="28"/>
      <c r="C107" s="124" t="s">
        <v>166</v>
      </c>
      <c r="D107" s="124" t="s">
        <v>125</v>
      </c>
      <c r="E107" s="125" t="s">
        <v>157</v>
      </c>
      <c r="F107" s="126" t="s">
        <v>158</v>
      </c>
      <c r="G107" s="127" t="s">
        <v>159</v>
      </c>
      <c r="H107" s="128">
        <v>48</v>
      </c>
      <c r="I107" s="129"/>
      <c r="J107" s="130">
        <f>ROUND(I107*H107,2)</f>
        <v>0</v>
      </c>
      <c r="K107" s="131"/>
      <c r="L107" s="28"/>
      <c r="M107" s="132" t="s">
        <v>19</v>
      </c>
      <c r="N107" s="133" t="s">
        <v>46</v>
      </c>
      <c r="P107" s="134">
        <f>O107*H107</f>
        <v>0</v>
      </c>
      <c r="Q107" s="134">
        <v>0</v>
      </c>
      <c r="R107" s="134">
        <f>Q107*H107</f>
        <v>0</v>
      </c>
      <c r="S107" s="134">
        <v>0</v>
      </c>
      <c r="T107" s="135">
        <f>S107*H107</f>
        <v>0</v>
      </c>
      <c r="AR107" s="136" t="s">
        <v>129</v>
      </c>
      <c r="AT107" s="136" t="s">
        <v>125</v>
      </c>
      <c r="AU107" s="136" t="s">
        <v>85</v>
      </c>
      <c r="AY107" s="13" t="s">
        <v>122</v>
      </c>
      <c r="BE107" s="137">
        <f>IF(N107="základní",J107,0)</f>
        <v>0</v>
      </c>
      <c r="BF107" s="137">
        <f>IF(N107="snížená",J107,0)</f>
        <v>0</v>
      </c>
      <c r="BG107" s="137">
        <f>IF(N107="zákl. přenesená",J107,0)</f>
        <v>0</v>
      </c>
      <c r="BH107" s="137">
        <f>IF(N107="sníž. přenesená",J107,0)</f>
        <v>0</v>
      </c>
      <c r="BI107" s="137">
        <f>IF(N107="nulová",J107,0)</f>
        <v>0</v>
      </c>
      <c r="BJ107" s="13" t="s">
        <v>83</v>
      </c>
      <c r="BK107" s="137">
        <f>ROUND(I107*H107,2)</f>
        <v>0</v>
      </c>
      <c r="BL107" s="13" t="s">
        <v>129</v>
      </c>
      <c r="BM107" s="136" t="s">
        <v>168</v>
      </c>
    </row>
    <row r="108" spans="2:65" s="1" customFormat="1" ht="10.199999999999999">
      <c r="B108" s="28"/>
      <c r="D108" s="138" t="s">
        <v>131</v>
      </c>
      <c r="F108" s="139" t="s">
        <v>161</v>
      </c>
      <c r="I108" s="140"/>
      <c r="L108" s="28"/>
      <c r="M108" s="141"/>
      <c r="T108" s="49"/>
      <c r="AT108" s="13" t="s">
        <v>131</v>
      </c>
      <c r="AU108" s="13" t="s">
        <v>85</v>
      </c>
    </row>
    <row r="109" spans="2:65" s="1" customFormat="1" ht="16.5" customHeight="1">
      <c r="B109" s="28"/>
      <c r="C109" s="142" t="s">
        <v>123</v>
      </c>
      <c r="D109" s="142" t="s">
        <v>163</v>
      </c>
      <c r="E109" s="143" t="s">
        <v>169</v>
      </c>
      <c r="F109" s="144" t="s">
        <v>170</v>
      </c>
      <c r="G109" s="145" t="s">
        <v>159</v>
      </c>
      <c r="H109" s="146">
        <v>48</v>
      </c>
      <c r="I109" s="147"/>
      <c r="J109" s="148">
        <f>ROUND(I109*H109,2)</f>
        <v>0</v>
      </c>
      <c r="K109" s="149"/>
      <c r="L109" s="150"/>
      <c r="M109" s="151" t="s">
        <v>19</v>
      </c>
      <c r="N109" s="152" t="s">
        <v>46</v>
      </c>
      <c r="P109" s="134">
        <f>O109*H109</f>
        <v>0</v>
      </c>
      <c r="Q109" s="134">
        <v>1.8000000000000001E-4</v>
      </c>
      <c r="R109" s="134">
        <f>Q109*H109</f>
        <v>8.6400000000000001E-3</v>
      </c>
      <c r="S109" s="134">
        <v>0</v>
      </c>
      <c r="T109" s="135">
        <f>S109*H109</f>
        <v>0</v>
      </c>
      <c r="AR109" s="136" t="s">
        <v>166</v>
      </c>
      <c r="AT109" s="136" t="s">
        <v>163</v>
      </c>
      <c r="AU109" s="136" t="s">
        <v>85</v>
      </c>
      <c r="AY109" s="13" t="s">
        <v>122</v>
      </c>
      <c r="BE109" s="137">
        <f>IF(N109="základní",J109,0)</f>
        <v>0</v>
      </c>
      <c r="BF109" s="137">
        <f>IF(N109="snížená",J109,0)</f>
        <v>0</v>
      </c>
      <c r="BG109" s="137">
        <f>IF(N109="zákl. přenesená",J109,0)</f>
        <v>0</v>
      </c>
      <c r="BH109" s="137">
        <f>IF(N109="sníž. přenesená",J109,0)</f>
        <v>0</v>
      </c>
      <c r="BI109" s="137">
        <f>IF(N109="nulová",J109,0)</f>
        <v>0</v>
      </c>
      <c r="BJ109" s="13" t="s">
        <v>83</v>
      </c>
      <c r="BK109" s="137">
        <f>ROUND(I109*H109,2)</f>
        <v>0</v>
      </c>
      <c r="BL109" s="13" t="s">
        <v>129</v>
      </c>
      <c r="BM109" s="136" t="s">
        <v>171</v>
      </c>
    </row>
    <row r="110" spans="2:65" s="1" customFormat="1" ht="33" customHeight="1">
      <c r="B110" s="28"/>
      <c r="C110" s="124" t="s">
        <v>172</v>
      </c>
      <c r="D110" s="124" t="s">
        <v>125</v>
      </c>
      <c r="E110" s="125" t="s">
        <v>173</v>
      </c>
      <c r="F110" s="126" t="s">
        <v>174</v>
      </c>
      <c r="G110" s="127" t="s">
        <v>135</v>
      </c>
      <c r="H110" s="128">
        <v>94</v>
      </c>
      <c r="I110" s="129"/>
      <c r="J110" s="130">
        <f>ROUND(I110*H110,2)</f>
        <v>0</v>
      </c>
      <c r="K110" s="131"/>
      <c r="L110" s="28"/>
      <c r="M110" s="132" t="s">
        <v>19</v>
      </c>
      <c r="N110" s="133" t="s">
        <v>46</v>
      </c>
      <c r="P110" s="134">
        <f>O110*H110</f>
        <v>0</v>
      </c>
      <c r="Q110" s="134">
        <v>0</v>
      </c>
      <c r="R110" s="134">
        <f>Q110*H110</f>
        <v>0</v>
      </c>
      <c r="S110" s="134">
        <v>0</v>
      </c>
      <c r="T110" s="135">
        <f>S110*H110</f>
        <v>0</v>
      </c>
      <c r="AR110" s="136" t="s">
        <v>129</v>
      </c>
      <c r="AT110" s="136" t="s">
        <v>125</v>
      </c>
      <c r="AU110" s="136" t="s">
        <v>85</v>
      </c>
      <c r="AY110" s="13" t="s">
        <v>122</v>
      </c>
      <c r="BE110" s="137">
        <f>IF(N110="základní",J110,0)</f>
        <v>0</v>
      </c>
      <c r="BF110" s="137">
        <f>IF(N110="snížená",J110,0)</f>
        <v>0</v>
      </c>
      <c r="BG110" s="137">
        <f>IF(N110="zákl. přenesená",J110,0)</f>
        <v>0</v>
      </c>
      <c r="BH110" s="137">
        <f>IF(N110="sníž. přenesená",J110,0)</f>
        <v>0</v>
      </c>
      <c r="BI110" s="137">
        <f>IF(N110="nulová",J110,0)</f>
        <v>0</v>
      </c>
      <c r="BJ110" s="13" t="s">
        <v>83</v>
      </c>
      <c r="BK110" s="137">
        <f>ROUND(I110*H110,2)</f>
        <v>0</v>
      </c>
      <c r="BL110" s="13" t="s">
        <v>129</v>
      </c>
      <c r="BM110" s="136" t="s">
        <v>175</v>
      </c>
    </row>
    <row r="111" spans="2:65" s="1" customFormat="1" ht="10.199999999999999">
      <c r="B111" s="28"/>
      <c r="D111" s="138" t="s">
        <v>131</v>
      </c>
      <c r="F111" s="139" t="s">
        <v>176</v>
      </c>
      <c r="I111" s="140"/>
      <c r="L111" s="28"/>
      <c r="M111" s="141"/>
      <c r="T111" s="49"/>
      <c r="AT111" s="13" t="s">
        <v>131</v>
      </c>
      <c r="AU111" s="13" t="s">
        <v>85</v>
      </c>
    </row>
    <row r="112" spans="2:65" s="1" customFormat="1" ht="16.5" customHeight="1">
      <c r="B112" s="28"/>
      <c r="C112" s="124" t="s">
        <v>177</v>
      </c>
      <c r="D112" s="124" t="s">
        <v>125</v>
      </c>
      <c r="E112" s="125" t="s">
        <v>178</v>
      </c>
      <c r="F112" s="126" t="s">
        <v>179</v>
      </c>
      <c r="G112" s="127" t="s">
        <v>135</v>
      </c>
      <c r="H112" s="128">
        <v>1</v>
      </c>
      <c r="I112" s="129"/>
      <c r="J112" s="130">
        <f>ROUND(I112*H112,2)</f>
        <v>0</v>
      </c>
      <c r="K112" s="131"/>
      <c r="L112" s="28"/>
      <c r="M112" s="132" t="s">
        <v>19</v>
      </c>
      <c r="N112" s="133" t="s">
        <v>46</v>
      </c>
      <c r="P112" s="134">
        <f>O112*H112</f>
        <v>0</v>
      </c>
      <c r="Q112" s="134">
        <v>0</v>
      </c>
      <c r="R112" s="134">
        <f>Q112*H112</f>
        <v>0</v>
      </c>
      <c r="S112" s="134">
        <v>0</v>
      </c>
      <c r="T112" s="135">
        <f>S112*H112</f>
        <v>0</v>
      </c>
      <c r="AR112" s="136" t="s">
        <v>129</v>
      </c>
      <c r="AT112" s="136" t="s">
        <v>125</v>
      </c>
      <c r="AU112" s="136" t="s">
        <v>85</v>
      </c>
      <c r="AY112" s="13" t="s">
        <v>122</v>
      </c>
      <c r="BE112" s="137">
        <f>IF(N112="základní",J112,0)</f>
        <v>0</v>
      </c>
      <c r="BF112" s="137">
        <f>IF(N112="snížená",J112,0)</f>
        <v>0</v>
      </c>
      <c r="BG112" s="137">
        <f>IF(N112="zákl. přenesená",J112,0)</f>
        <v>0</v>
      </c>
      <c r="BH112" s="137">
        <f>IF(N112="sníž. přenesená",J112,0)</f>
        <v>0</v>
      </c>
      <c r="BI112" s="137">
        <f>IF(N112="nulová",J112,0)</f>
        <v>0</v>
      </c>
      <c r="BJ112" s="13" t="s">
        <v>83</v>
      </c>
      <c r="BK112" s="137">
        <f>ROUND(I112*H112,2)</f>
        <v>0</v>
      </c>
      <c r="BL112" s="13" t="s">
        <v>129</v>
      </c>
      <c r="BM112" s="136" t="s">
        <v>180</v>
      </c>
    </row>
    <row r="113" spans="2:65" s="1" customFormat="1" ht="16.5" customHeight="1">
      <c r="B113" s="28"/>
      <c r="C113" s="142" t="s">
        <v>181</v>
      </c>
      <c r="D113" s="142" t="s">
        <v>163</v>
      </c>
      <c r="E113" s="143" t="s">
        <v>182</v>
      </c>
      <c r="F113" s="144" t="s">
        <v>182</v>
      </c>
      <c r="G113" s="145" t="s">
        <v>183</v>
      </c>
      <c r="H113" s="146">
        <v>1</v>
      </c>
      <c r="I113" s="147"/>
      <c r="J113" s="148">
        <f>ROUND(I113*H113,2)</f>
        <v>0</v>
      </c>
      <c r="K113" s="149"/>
      <c r="L113" s="150"/>
      <c r="M113" s="151" t="s">
        <v>19</v>
      </c>
      <c r="N113" s="152" t="s">
        <v>46</v>
      </c>
      <c r="P113" s="134">
        <f>O113*H113</f>
        <v>0</v>
      </c>
      <c r="Q113" s="134">
        <v>0</v>
      </c>
      <c r="R113" s="134">
        <f>Q113*H113</f>
        <v>0</v>
      </c>
      <c r="S113" s="134">
        <v>0</v>
      </c>
      <c r="T113" s="135">
        <f>S113*H113</f>
        <v>0</v>
      </c>
      <c r="AR113" s="136" t="s">
        <v>166</v>
      </c>
      <c r="AT113" s="136" t="s">
        <v>163</v>
      </c>
      <c r="AU113" s="136" t="s">
        <v>85</v>
      </c>
      <c r="AY113" s="13" t="s">
        <v>122</v>
      </c>
      <c r="BE113" s="137">
        <f>IF(N113="základní",J113,0)</f>
        <v>0</v>
      </c>
      <c r="BF113" s="137">
        <f>IF(N113="snížená",J113,0)</f>
        <v>0</v>
      </c>
      <c r="BG113" s="137">
        <f>IF(N113="zákl. přenesená",J113,0)</f>
        <v>0</v>
      </c>
      <c r="BH113" s="137">
        <f>IF(N113="sníž. přenesená",J113,0)</f>
        <v>0</v>
      </c>
      <c r="BI113" s="137">
        <f>IF(N113="nulová",J113,0)</f>
        <v>0</v>
      </c>
      <c r="BJ113" s="13" t="s">
        <v>83</v>
      </c>
      <c r="BK113" s="137">
        <f>ROUND(I113*H113,2)</f>
        <v>0</v>
      </c>
      <c r="BL113" s="13" t="s">
        <v>129</v>
      </c>
      <c r="BM113" s="136" t="s">
        <v>184</v>
      </c>
    </row>
    <row r="114" spans="2:65" s="1" customFormat="1" ht="21.75" customHeight="1">
      <c r="B114" s="28"/>
      <c r="C114" s="124" t="s">
        <v>185</v>
      </c>
      <c r="D114" s="124" t="s">
        <v>125</v>
      </c>
      <c r="E114" s="125" t="s">
        <v>186</v>
      </c>
      <c r="F114" s="126" t="s">
        <v>187</v>
      </c>
      <c r="G114" s="127" t="s">
        <v>135</v>
      </c>
      <c r="H114" s="128">
        <v>20</v>
      </c>
      <c r="I114" s="129"/>
      <c r="J114" s="130">
        <f>ROUND(I114*H114,2)</f>
        <v>0</v>
      </c>
      <c r="K114" s="131"/>
      <c r="L114" s="28"/>
      <c r="M114" s="132" t="s">
        <v>19</v>
      </c>
      <c r="N114" s="133" t="s">
        <v>46</v>
      </c>
      <c r="P114" s="134">
        <f>O114*H114</f>
        <v>0</v>
      </c>
      <c r="Q114" s="134">
        <v>0</v>
      </c>
      <c r="R114" s="134">
        <f>Q114*H114</f>
        <v>0</v>
      </c>
      <c r="S114" s="134">
        <v>0</v>
      </c>
      <c r="T114" s="135">
        <f>S114*H114</f>
        <v>0</v>
      </c>
      <c r="AR114" s="136" t="s">
        <v>129</v>
      </c>
      <c r="AT114" s="136" t="s">
        <v>125</v>
      </c>
      <c r="AU114" s="136" t="s">
        <v>85</v>
      </c>
      <c r="AY114" s="13" t="s">
        <v>122</v>
      </c>
      <c r="BE114" s="137">
        <f>IF(N114="základní",J114,0)</f>
        <v>0</v>
      </c>
      <c r="BF114" s="137">
        <f>IF(N114="snížená",J114,0)</f>
        <v>0</v>
      </c>
      <c r="BG114" s="137">
        <f>IF(N114="zákl. přenesená",J114,0)</f>
        <v>0</v>
      </c>
      <c r="BH114" s="137">
        <f>IF(N114="sníž. přenesená",J114,0)</f>
        <v>0</v>
      </c>
      <c r="BI114" s="137">
        <f>IF(N114="nulová",J114,0)</f>
        <v>0</v>
      </c>
      <c r="BJ114" s="13" t="s">
        <v>83</v>
      </c>
      <c r="BK114" s="137">
        <f>ROUND(I114*H114,2)</f>
        <v>0</v>
      </c>
      <c r="BL114" s="13" t="s">
        <v>129</v>
      </c>
      <c r="BM114" s="136" t="s">
        <v>188</v>
      </c>
    </row>
    <row r="115" spans="2:65" s="1" customFormat="1" ht="10.199999999999999">
      <c r="B115" s="28"/>
      <c r="D115" s="138" t="s">
        <v>131</v>
      </c>
      <c r="F115" s="139" t="s">
        <v>189</v>
      </c>
      <c r="I115" s="140"/>
      <c r="L115" s="28"/>
      <c r="M115" s="141"/>
      <c r="T115" s="49"/>
      <c r="AT115" s="13" t="s">
        <v>131</v>
      </c>
      <c r="AU115" s="13" t="s">
        <v>85</v>
      </c>
    </row>
    <row r="116" spans="2:65" s="1" customFormat="1" ht="16.5" customHeight="1">
      <c r="B116" s="28"/>
      <c r="C116" s="142" t="s">
        <v>190</v>
      </c>
      <c r="D116" s="142" t="s">
        <v>163</v>
      </c>
      <c r="E116" s="143" t="s">
        <v>191</v>
      </c>
      <c r="F116" s="144" t="s">
        <v>192</v>
      </c>
      <c r="G116" s="145" t="s">
        <v>135</v>
      </c>
      <c r="H116" s="146">
        <v>1</v>
      </c>
      <c r="I116" s="147"/>
      <c r="J116" s="148">
        <f t="shared" ref="J116:J124" si="0">ROUND(I116*H116,2)</f>
        <v>0</v>
      </c>
      <c r="K116" s="149"/>
      <c r="L116" s="150"/>
      <c r="M116" s="151" t="s">
        <v>19</v>
      </c>
      <c r="N116" s="152" t="s">
        <v>46</v>
      </c>
      <c r="P116" s="134">
        <f t="shared" ref="P116:P124" si="1">O116*H116</f>
        <v>0</v>
      </c>
      <c r="Q116" s="134">
        <v>0</v>
      </c>
      <c r="R116" s="134">
        <f t="shared" ref="R116:R124" si="2">Q116*H116</f>
        <v>0</v>
      </c>
      <c r="S116" s="134">
        <v>0</v>
      </c>
      <c r="T116" s="135">
        <f t="shared" ref="T116:T124" si="3">S116*H116</f>
        <v>0</v>
      </c>
      <c r="AR116" s="136" t="s">
        <v>166</v>
      </c>
      <c r="AT116" s="136" t="s">
        <v>163</v>
      </c>
      <c r="AU116" s="136" t="s">
        <v>85</v>
      </c>
      <c r="AY116" s="13" t="s">
        <v>122</v>
      </c>
      <c r="BE116" s="137">
        <f t="shared" ref="BE116:BE124" si="4">IF(N116="základní",J116,0)</f>
        <v>0</v>
      </c>
      <c r="BF116" s="137">
        <f t="shared" ref="BF116:BF124" si="5">IF(N116="snížená",J116,0)</f>
        <v>0</v>
      </c>
      <c r="BG116" s="137">
        <f t="shared" ref="BG116:BG124" si="6">IF(N116="zákl. přenesená",J116,0)</f>
        <v>0</v>
      </c>
      <c r="BH116" s="137">
        <f t="shared" ref="BH116:BH124" si="7">IF(N116="sníž. přenesená",J116,0)</f>
        <v>0</v>
      </c>
      <c r="BI116" s="137">
        <f t="shared" ref="BI116:BI124" si="8">IF(N116="nulová",J116,0)</f>
        <v>0</v>
      </c>
      <c r="BJ116" s="13" t="s">
        <v>83</v>
      </c>
      <c r="BK116" s="137">
        <f t="shared" ref="BK116:BK124" si="9">ROUND(I116*H116,2)</f>
        <v>0</v>
      </c>
      <c r="BL116" s="13" t="s">
        <v>129</v>
      </c>
      <c r="BM116" s="136" t="s">
        <v>193</v>
      </c>
    </row>
    <row r="117" spans="2:65" s="1" customFormat="1" ht="16.5" customHeight="1">
      <c r="B117" s="28"/>
      <c r="C117" s="142" t="s">
        <v>8</v>
      </c>
      <c r="D117" s="142" t="s">
        <v>163</v>
      </c>
      <c r="E117" s="143" t="s">
        <v>194</v>
      </c>
      <c r="F117" s="144" t="s">
        <v>195</v>
      </c>
      <c r="G117" s="145" t="s">
        <v>135</v>
      </c>
      <c r="H117" s="146">
        <v>1</v>
      </c>
      <c r="I117" s="147"/>
      <c r="J117" s="148">
        <f t="shared" si="0"/>
        <v>0</v>
      </c>
      <c r="K117" s="149"/>
      <c r="L117" s="150"/>
      <c r="M117" s="151" t="s">
        <v>19</v>
      </c>
      <c r="N117" s="152" t="s">
        <v>46</v>
      </c>
      <c r="P117" s="134">
        <f t="shared" si="1"/>
        <v>0</v>
      </c>
      <c r="Q117" s="134">
        <v>0</v>
      </c>
      <c r="R117" s="134">
        <f t="shared" si="2"/>
        <v>0</v>
      </c>
      <c r="S117" s="134">
        <v>0</v>
      </c>
      <c r="T117" s="135">
        <f t="shared" si="3"/>
        <v>0</v>
      </c>
      <c r="AR117" s="136" t="s">
        <v>166</v>
      </c>
      <c r="AT117" s="136" t="s">
        <v>163</v>
      </c>
      <c r="AU117" s="136" t="s">
        <v>85</v>
      </c>
      <c r="AY117" s="13" t="s">
        <v>122</v>
      </c>
      <c r="BE117" s="137">
        <f t="shared" si="4"/>
        <v>0</v>
      </c>
      <c r="BF117" s="137">
        <f t="shared" si="5"/>
        <v>0</v>
      </c>
      <c r="BG117" s="137">
        <f t="shared" si="6"/>
        <v>0</v>
      </c>
      <c r="BH117" s="137">
        <f t="shared" si="7"/>
        <v>0</v>
      </c>
      <c r="BI117" s="137">
        <f t="shared" si="8"/>
        <v>0</v>
      </c>
      <c r="BJ117" s="13" t="s">
        <v>83</v>
      </c>
      <c r="BK117" s="137">
        <f t="shared" si="9"/>
        <v>0</v>
      </c>
      <c r="BL117" s="13" t="s">
        <v>129</v>
      </c>
      <c r="BM117" s="136" t="s">
        <v>196</v>
      </c>
    </row>
    <row r="118" spans="2:65" s="1" customFormat="1" ht="21.75" customHeight="1">
      <c r="B118" s="28"/>
      <c r="C118" s="142" t="s">
        <v>197</v>
      </c>
      <c r="D118" s="142" t="s">
        <v>163</v>
      </c>
      <c r="E118" s="143" t="s">
        <v>198</v>
      </c>
      <c r="F118" s="144" t="s">
        <v>199</v>
      </c>
      <c r="G118" s="145" t="s">
        <v>135</v>
      </c>
      <c r="H118" s="146">
        <v>1</v>
      </c>
      <c r="I118" s="147"/>
      <c r="J118" s="148">
        <f t="shared" si="0"/>
        <v>0</v>
      </c>
      <c r="K118" s="149"/>
      <c r="L118" s="150"/>
      <c r="M118" s="151" t="s">
        <v>19</v>
      </c>
      <c r="N118" s="152" t="s">
        <v>46</v>
      </c>
      <c r="P118" s="134">
        <f t="shared" si="1"/>
        <v>0</v>
      </c>
      <c r="Q118" s="134">
        <v>0</v>
      </c>
      <c r="R118" s="134">
        <f t="shared" si="2"/>
        <v>0</v>
      </c>
      <c r="S118" s="134">
        <v>0</v>
      </c>
      <c r="T118" s="135">
        <f t="shared" si="3"/>
        <v>0</v>
      </c>
      <c r="AR118" s="136" t="s">
        <v>166</v>
      </c>
      <c r="AT118" s="136" t="s">
        <v>163</v>
      </c>
      <c r="AU118" s="136" t="s">
        <v>85</v>
      </c>
      <c r="AY118" s="13" t="s">
        <v>122</v>
      </c>
      <c r="BE118" s="137">
        <f t="shared" si="4"/>
        <v>0</v>
      </c>
      <c r="BF118" s="137">
        <f t="shared" si="5"/>
        <v>0</v>
      </c>
      <c r="BG118" s="137">
        <f t="shared" si="6"/>
        <v>0</v>
      </c>
      <c r="BH118" s="137">
        <f t="shared" si="7"/>
        <v>0</v>
      </c>
      <c r="BI118" s="137">
        <f t="shared" si="8"/>
        <v>0</v>
      </c>
      <c r="BJ118" s="13" t="s">
        <v>83</v>
      </c>
      <c r="BK118" s="137">
        <f t="shared" si="9"/>
        <v>0</v>
      </c>
      <c r="BL118" s="13" t="s">
        <v>129</v>
      </c>
      <c r="BM118" s="136" t="s">
        <v>200</v>
      </c>
    </row>
    <row r="119" spans="2:65" s="1" customFormat="1" ht="16.5" customHeight="1">
      <c r="B119" s="28"/>
      <c r="C119" s="142" t="s">
        <v>201</v>
      </c>
      <c r="D119" s="142" t="s">
        <v>163</v>
      </c>
      <c r="E119" s="143" t="s">
        <v>202</v>
      </c>
      <c r="F119" s="144" t="s">
        <v>203</v>
      </c>
      <c r="G119" s="145" t="s">
        <v>135</v>
      </c>
      <c r="H119" s="146">
        <v>1</v>
      </c>
      <c r="I119" s="147"/>
      <c r="J119" s="148">
        <f t="shared" si="0"/>
        <v>0</v>
      </c>
      <c r="K119" s="149"/>
      <c r="L119" s="150"/>
      <c r="M119" s="151" t="s">
        <v>19</v>
      </c>
      <c r="N119" s="152" t="s">
        <v>46</v>
      </c>
      <c r="P119" s="134">
        <f t="shared" si="1"/>
        <v>0</v>
      </c>
      <c r="Q119" s="134">
        <v>0</v>
      </c>
      <c r="R119" s="134">
        <f t="shared" si="2"/>
        <v>0</v>
      </c>
      <c r="S119" s="134">
        <v>0</v>
      </c>
      <c r="T119" s="135">
        <f t="shared" si="3"/>
        <v>0</v>
      </c>
      <c r="AR119" s="136" t="s">
        <v>166</v>
      </c>
      <c r="AT119" s="136" t="s">
        <v>163</v>
      </c>
      <c r="AU119" s="136" t="s">
        <v>85</v>
      </c>
      <c r="AY119" s="13" t="s">
        <v>122</v>
      </c>
      <c r="BE119" s="137">
        <f t="shared" si="4"/>
        <v>0</v>
      </c>
      <c r="BF119" s="137">
        <f t="shared" si="5"/>
        <v>0</v>
      </c>
      <c r="BG119" s="137">
        <f t="shared" si="6"/>
        <v>0</v>
      </c>
      <c r="BH119" s="137">
        <f t="shared" si="7"/>
        <v>0</v>
      </c>
      <c r="BI119" s="137">
        <f t="shared" si="8"/>
        <v>0</v>
      </c>
      <c r="BJ119" s="13" t="s">
        <v>83</v>
      </c>
      <c r="BK119" s="137">
        <f t="shared" si="9"/>
        <v>0</v>
      </c>
      <c r="BL119" s="13" t="s">
        <v>129</v>
      </c>
      <c r="BM119" s="136" t="s">
        <v>204</v>
      </c>
    </row>
    <row r="120" spans="2:65" s="1" customFormat="1" ht="16.5" customHeight="1">
      <c r="B120" s="28"/>
      <c r="C120" s="142" t="s">
        <v>205</v>
      </c>
      <c r="D120" s="142" t="s">
        <v>163</v>
      </c>
      <c r="E120" s="143" t="s">
        <v>206</v>
      </c>
      <c r="F120" s="144" t="s">
        <v>207</v>
      </c>
      <c r="G120" s="145" t="s">
        <v>135</v>
      </c>
      <c r="H120" s="146">
        <v>1</v>
      </c>
      <c r="I120" s="147"/>
      <c r="J120" s="148">
        <f t="shared" si="0"/>
        <v>0</v>
      </c>
      <c r="K120" s="149"/>
      <c r="L120" s="150"/>
      <c r="M120" s="151" t="s">
        <v>19</v>
      </c>
      <c r="N120" s="152" t="s">
        <v>46</v>
      </c>
      <c r="P120" s="134">
        <f t="shared" si="1"/>
        <v>0</v>
      </c>
      <c r="Q120" s="134">
        <v>0</v>
      </c>
      <c r="R120" s="134">
        <f t="shared" si="2"/>
        <v>0</v>
      </c>
      <c r="S120" s="134">
        <v>0</v>
      </c>
      <c r="T120" s="135">
        <f t="shared" si="3"/>
        <v>0</v>
      </c>
      <c r="AR120" s="136" t="s">
        <v>166</v>
      </c>
      <c r="AT120" s="136" t="s">
        <v>163</v>
      </c>
      <c r="AU120" s="136" t="s">
        <v>85</v>
      </c>
      <c r="AY120" s="13" t="s">
        <v>122</v>
      </c>
      <c r="BE120" s="137">
        <f t="shared" si="4"/>
        <v>0</v>
      </c>
      <c r="BF120" s="137">
        <f t="shared" si="5"/>
        <v>0</v>
      </c>
      <c r="BG120" s="137">
        <f t="shared" si="6"/>
        <v>0</v>
      </c>
      <c r="BH120" s="137">
        <f t="shared" si="7"/>
        <v>0</v>
      </c>
      <c r="BI120" s="137">
        <f t="shared" si="8"/>
        <v>0</v>
      </c>
      <c r="BJ120" s="13" t="s">
        <v>83</v>
      </c>
      <c r="BK120" s="137">
        <f t="shared" si="9"/>
        <v>0</v>
      </c>
      <c r="BL120" s="13" t="s">
        <v>129</v>
      </c>
      <c r="BM120" s="136" t="s">
        <v>208</v>
      </c>
    </row>
    <row r="121" spans="2:65" s="1" customFormat="1" ht="16.5" customHeight="1">
      <c r="B121" s="28"/>
      <c r="C121" s="142" t="s">
        <v>209</v>
      </c>
      <c r="D121" s="142" t="s">
        <v>163</v>
      </c>
      <c r="E121" s="143" t="s">
        <v>210</v>
      </c>
      <c r="F121" s="144" t="s">
        <v>211</v>
      </c>
      <c r="G121" s="145" t="s">
        <v>135</v>
      </c>
      <c r="H121" s="146">
        <v>6</v>
      </c>
      <c r="I121" s="147"/>
      <c r="J121" s="148">
        <f t="shared" si="0"/>
        <v>0</v>
      </c>
      <c r="K121" s="149"/>
      <c r="L121" s="150"/>
      <c r="M121" s="151" t="s">
        <v>19</v>
      </c>
      <c r="N121" s="152" t="s">
        <v>46</v>
      </c>
      <c r="P121" s="134">
        <f t="shared" si="1"/>
        <v>0</v>
      </c>
      <c r="Q121" s="134">
        <v>0</v>
      </c>
      <c r="R121" s="134">
        <f t="shared" si="2"/>
        <v>0</v>
      </c>
      <c r="S121" s="134">
        <v>0</v>
      </c>
      <c r="T121" s="135">
        <f t="shared" si="3"/>
        <v>0</v>
      </c>
      <c r="AR121" s="136" t="s">
        <v>166</v>
      </c>
      <c r="AT121" s="136" t="s">
        <v>163</v>
      </c>
      <c r="AU121" s="136" t="s">
        <v>85</v>
      </c>
      <c r="AY121" s="13" t="s">
        <v>122</v>
      </c>
      <c r="BE121" s="137">
        <f t="shared" si="4"/>
        <v>0</v>
      </c>
      <c r="BF121" s="137">
        <f t="shared" si="5"/>
        <v>0</v>
      </c>
      <c r="BG121" s="137">
        <f t="shared" si="6"/>
        <v>0</v>
      </c>
      <c r="BH121" s="137">
        <f t="shared" si="7"/>
        <v>0</v>
      </c>
      <c r="BI121" s="137">
        <f t="shared" si="8"/>
        <v>0</v>
      </c>
      <c r="BJ121" s="13" t="s">
        <v>83</v>
      </c>
      <c r="BK121" s="137">
        <f t="shared" si="9"/>
        <v>0</v>
      </c>
      <c r="BL121" s="13" t="s">
        <v>129</v>
      </c>
      <c r="BM121" s="136" t="s">
        <v>212</v>
      </c>
    </row>
    <row r="122" spans="2:65" s="1" customFormat="1" ht="16.5" customHeight="1">
      <c r="B122" s="28"/>
      <c r="C122" s="142" t="s">
        <v>213</v>
      </c>
      <c r="D122" s="142" t="s">
        <v>163</v>
      </c>
      <c r="E122" s="143" t="s">
        <v>214</v>
      </c>
      <c r="F122" s="144" t="s">
        <v>215</v>
      </c>
      <c r="G122" s="145" t="s">
        <v>135</v>
      </c>
      <c r="H122" s="146">
        <v>2</v>
      </c>
      <c r="I122" s="147"/>
      <c r="J122" s="148">
        <f t="shared" si="0"/>
        <v>0</v>
      </c>
      <c r="K122" s="149"/>
      <c r="L122" s="150"/>
      <c r="M122" s="151" t="s">
        <v>19</v>
      </c>
      <c r="N122" s="152" t="s">
        <v>46</v>
      </c>
      <c r="P122" s="134">
        <f t="shared" si="1"/>
        <v>0</v>
      </c>
      <c r="Q122" s="134">
        <v>0</v>
      </c>
      <c r="R122" s="134">
        <f t="shared" si="2"/>
        <v>0</v>
      </c>
      <c r="S122" s="134">
        <v>0</v>
      </c>
      <c r="T122" s="135">
        <f t="shared" si="3"/>
        <v>0</v>
      </c>
      <c r="AR122" s="136" t="s">
        <v>166</v>
      </c>
      <c r="AT122" s="136" t="s">
        <v>163</v>
      </c>
      <c r="AU122" s="136" t="s">
        <v>85</v>
      </c>
      <c r="AY122" s="13" t="s">
        <v>122</v>
      </c>
      <c r="BE122" s="137">
        <f t="shared" si="4"/>
        <v>0</v>
      </c>
      <c r="BF122" s="137">
        <f t="shared" si="5"/>
        <v>0</v>
      </c>
      <c r="BG122" s="137">
        <f t="shared" si="6"/>
        <v>0</v>
      </c>
      <c r="BH122" s="137">
        <f t="shared" si="7"/>
        <v>0</v>
      </c>
      <c r="BI122" s="137">
        <f t="shared" si="8"/>
        <v>0</v>
      </c>
      <c r="BJ122" s="13" t="s">
        <v>83</v>
      </c>
      <c r="BK122" s="137">
        <f t="shared" si="9"/>
        <v>0</v>
      </c>
      <c r="BL122" s="13" t="s">
        <v>129</v>
      </c>
      <c r="BM122" s="136" t="s">
        <v>216</v>
      </c>
    </row>
    <row r="123" spans="2:65" s="1" customFormat="1" ht="16.5" customHeight="1">
      <c r="B123" s="28"/>
      <c r="C123" s="142" t="s">
        <v>7</v>
      </c>
      <c r="D123" s="142" t="s">
        <v>163</v>
      </c>
      <c r="E123" s="143" t="s">
        <v>217</v>
      </c>
      <c r="F123" s="144" t="s">
        <v>217</v>
      </c>
      <c r="G123" s="145" t="s">
        <v>218</v>
      </c>
      <c r="H123" s="146">
        <v>1</v>
      </c>
      <c r="I123" s="147"/>
      <c r="J123" s="148">
        <f t="shared" si="0"/>
        <v>0</v>
      </c>
      <c r="K123" s="149"/>
      <c r="L123" s="150"/>
      <c r="M123" s="151" t="s">
        <v>19</v>
      </c>
      <c r="N123" s="152" t="s">
        <v>46</v>
      </c>
      <c r="P123" s="134">
        <f t="shared" si="1"/>
        <v>0</v>
      </c>
      <c r="Q123" s="134">
        <v>0</v>
      </c>
      <c r="R123" s="134">
        <f t="shared" si="2"/>
        <v>0</v>
      </c>
      <c r="S123" s="134">
        <v>0</v>
      </c>
      <c r="T123" s="135">
        <f t="shared" si="3"/>
        <v>0</v>
      </c>
      <c r="AR123" s="136" t="s">
        <v>166</v>
      </c>
      <c r="AT123" s="136" t="s">
        <v>163</v>
      </c>
      <c r="AU123" s="136" t="s">
        <v>85</v>
      </c>
      <c r="AY123" s="13" t="s">
        <v>122</v>
      </c>
      <c r="BE123" s="137">
        <f t="shared" si="4"/>
        <v>0</v>
      </c>
      <c r="BF123" s="137">
        <f t="shared" si="5"/>
        <v>0</v>
      </c>
      <c r="BG123" s="137">
        <f t="shared" si="6"/>
        <v>0</v>
      </c>
      <c r="BH123" s="137">
        <f t="shared" si="7"/>
        <v>0</v>
      </c>
      <c r="BI123" s="137">
        <f t="shared" si="8"/>
        <v>0</v>
      </c>
      <c r="BJ123" s="13" t="s">
        <v>83</v>
      </c>
      <c r="BK123" s="137">
        <f t="shared" si="9"/>
        <v>0</v>
      </c>
      <c r="BL123" s="13" t="s">
        <v>129</v>
      </c>
      <c r="BM123" s="136" t="s">
        <v>219</v>
      </c>
    </row>
    <row r="124" spans="2:65" s="1" customFormat="1" ht="33" customHeight="1">
      <c r="B124" s="28"/>
      <c r="C124" s="124" t="s">
        <v>220</v>
      </c>
      <c r="D124" s="124" t="s">
        <v>125</v>
      </c>
      <c r="E124" s="125" t="s">
        <v>221</v>
      </c>
      <c r="F124" s="126" t="s">
        <v>222</v>
      </c>
      <c r="G124" s="127" t="s">
        <v>135</v>
      </c>
      <c r="H124" s="128">
        <v>1</v>
      </c>
      <c r="I124" s="129"/>
      <c r="J124" s="130">
        <f t="shared" si="0"/>
        <v>0</v>
      </c>
      <c r="K124" s="131"/>
      <c r="L124" s="28"/>
      <c r="M124" s="132" t="s">
        <v>19</v>
      </c>
      <c r="N124" s="133" t="s">
        <v>46</v>
      </c>
      <c r="P124" s="134">
        <f t="shared" si="1"/>
        <v>0</v>
      </c>
      <c r="Q124" s="134">
        <v>0</v>
      </c>
      <c r="R124" s="134">
        <f t="shared" si="2"/>
        <v>0</v>
      </c>
      <c r="S124" s="134">
        <v>0</v>
      </c>
      <c r="T124" s="135">
        <f t="shared" si="3"/>
        <v>0</v>
      </c>
      <c r="AR124" s="136" t="s">
        <v>129</v>
      </c>
      <c r="AT124" s="136" t="s">
        <v>125</v>
      </c>
      <c r="AU124" s="136" t="s">
        <v>85</v>
      </c>
      <c r="AY124" s="13" t="s">
        <v>122</v>
      </c>
      <c r="BE124" s="137">
        <f t="shared" si="4"/>
        <v>0</v>
      </c>
      <c r="BF124" s="137">
        <f t="shared" si="5"/>
        <v>0</v>
      </c>
      <c r="BG124" s="137">
        <f t="shared" si="6"/>
        <v>0</v>
      </c>
      <c r="BH124" s="137">
        <f t="shared" si="7"/>
        <v>0</v>
      </c>
      <c r="BI124" s="137">
        <f t="shared" si="8"/>
        <v>0</v>
      </c>
      <c r="BJ124" s="13" t="s">
        <v>83</v>
      </c>
      <c r="BK124" s="137">
        <f t="shared" si="9"/>
        <v>0</v>
      </c>
      <c r="BL124" s="13" t="s">
        <v>129</v>
      </c>
      <c r="BM124" s="136" t="s">
        <v>223</v>
      </c>
    </row>
    <row r="125" spans="2:65" s="1" customFormat="1" ht="10.199999999999999">
      <c r="B125" s="28"/>
      <c r="D125" s="138" t="s">
        <v>131</v>
      </c>
      <c r="F125" s="139" t="s">
        <v>224</v>
      </c>
      <c r="I125" s="140"/>
      <c r="L125" s="28"/>
      <c r="M125" s="141"/>
      <c r="T125" s="49"/>
      <c r="AT125" s="13" t="s">
        <v>131</v>
      </c>
      <c r="AU125" s="13" t="s">
        <v>85</v>
      </c>
    </row>
    <row r="126" spans="2:65" s="1" customFormat="1" ht="24.15" customHeight="1">
      <c r="B126" s="28"/>
      <c r="C126" s="142" t="s">
        <v>225</v>
      </c>
      <c r="D126" s="142" t="s">
        <v>163</v>
      </c>
      <c r="E126" s="143" t="s">
        <v>226</v>
      </c>
      <c r="F126" s="144" t="s">
        <v>227</v>
      </c>
      <c r="G126" s="145" t="s">
        <v>135</v>
      </c>
      <c r="H126" s="146">
        <v>1</v>
      </c>
      <c r="I126" s="147"/>
      <c r="J126" s="148">
        <f>ROUND(I126*H126,2)</f>
        <v>0</v>
      </c>
      <c r="K126" s="149"/>
      <c r="L126" s="150"/>
      <c r="M126" s="151" t="s">
        <v>19</v>
      </c>
      <c r="N126" s="152" t="s">
        <v>46</v>
      </c>
      <c r="P126" s="134">
        <f>O126*H126</f>
        <v>0</v>
      </c>
      <c r="Q126" s="134">
        <v>0</v>
      </c>
      <c r="R126" s="134">
        <f>Q126*H126</f>
        <v>0</v>
      </c>
      <c r="S126" s="134">
        <v>0</v>
      </c>
      <c r="T126" s="135">
        <f>S126*H126</f>
        <v>0</v>
      </c>
      <c r="AR126" s="136" t="s">
        <v>166</v>
      </c>
      <c r="AT126" s="136" t="s">
        <v>163</v>
      </c>
      <c r="AU126" s="136" t="s">
        <v>85</v>
      </c>
      <c r="AY126" s="13" t="s">
        <v>122</v>
      </c>
      <c r="BE126" s="137">
        <f>IF(N126="základní",J126,0)</f>
        <v>0</v>
      </c>
      <c r="BF126" s="137">
        <f>IF(N126="snížená",J126,0)</f>
        <v>0</v>
      </c>
      <c r="BG126" s="137">
        <f>IF(N126="zákl. přenesená",J126,0)</f>
        <v>0</v>
      </c>
      <c r="BH126" s="137">
        <f>IF(N126="sníž. přenesená",J126,0)</f>
        <v>0</v>
      </c>
      <c r="BI126" s="137">
        <f>IF(N126="nulová",J126,0)</f>
        <v>0</v>
      </c>
      <c r="BJ126" s="13" t="s">
        <v>83</v>
      </c>
      <c r="BK126" s="137">
        <f>ROUND(I126*H126,2)</f>
        <v>0</v>
      </c>
      <c r="BL126" s="13" t="s">
        <v>129</v>
      </c>
      <c r="BM126" s="136" t="s">
        <v>228</v>
      </c>
    </row>
    <row r="127" spans="2:65" s="1" customFormat="1" ht="16.5" customHeight="1">
      <c r="B127" s="28"/>
      <c r="C127" s="124" t="s">
        <v>229</v>
      </c>
      <c r="D127" s="124" t="s">
        <v>125</v>
      </c>
      <c r="E127" s="125" t="s">
        <v>230</v>
      </c>
      <c r="F127" s="126" t="s">
        <v>231</v>
      </c>
      <c r="G127" s="127" t="s">
        <v>183</v>
      </c>
      <c r="H127" s="128">
        <v>1</v>
      </c>
      <c r="I127" s="129"/>
      <c r="J127" s="130">
        <f>ROUND(I127*H127,2)</f>
        <v>0</v>
      </c>
      <c r="K127" s="131"/>
      <c r="L127" s="28"/>
      <c r="M127" s="132" t="s">
        <v>19</v>
      </c>
      <c r="N127" s="133" t="s">
        <v>46</v>
      </c>
      <c r="P127" s="134">
        <f>O127*H127</f>
        <v>0</v>
      </c>
      <c r="Q127" s="134">
        <v>0</v>
      </c>
      <c r="R127" s="134">
        <f>Q127*H127</f>
        <v>0</v>
      </c>
      <c r="S127" s="134">
        <v>0</v>
      </c>
      <c r="T127" s="135">
        <f>S127*H127</f>
        <v>0</v>
      </c>
      <c r="AR127" s="136" t="s">
        <v>129</v>
      </c>
      <c r="AT127" s="136" t="s">
        <v>125</v>
      </c>
      <c r="AU127" s="136" t="s">
        <v>85</v>
      </c>
      <c r="AY127" s="13" t="s">
        <v>122</v>
      </c>
      <c r="BE127" s="137">
        <f>IF(N127="základní",J127,0)</f>
        <v>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3" t="s">
        <v>83</v>
      </c>
      <c r="BK127" s="137">
        <f>ROUND(I127*H127,2)</f>
        <v>0</v>
      </c>
      <c r="BL127" s="13" t="s">
        <v>129</v>
      </c>
      <c r="BM127" s="136" t="s">
        <v>232</v>
      </c>
    </row>
    <row r="128" spans="2:65" s="1" customFormat="1" ht="16.5" customHeight="1">
      <c r="B128" s="28"/>
      <c r="C128" s="142" t="s">
        <v>233</v>
      </c>
      <c r="D128" s="142" t="s">
        <v>163</v>
      </c>
      <c r="E128" s="143" t="s">
        <v>234</v>
      </c>
      <c r="F128" s="144" t="s">
        <v>235</v>
      </c>
      <c r="G128" s="145" t="s">
        <v>183</v>
      </c>
      <c r="H128" s="146">
        <v>1</v>
      </c>
      <c r="I128" s="147"/>
      <c r="J128" s="148">
        <f>ROUND(I128*H128,2)</f>
        <v>0</v>
      </c>
      <c r="K128" s="149"/>
      <c r="L128" s="150"/>
      <c r="M128" s="151" t="s">
        <v>19</v>
      </c>
      <c r="N128" s="152" t="s">
        <v>46</v>
      </c>
      <c r="P128" s="134">
        <f>O128*H128</f>
        <v>0</v>
      </c>
      <c r="Q128" s="134">
        <v>0</v>
      </c>
      <c r="R128" s="134">
        <f>Q128*H128</f>
        <v>0</v>
      </c>
      <c r="S128" s="134">
        <v>0</v>
      </c>
      <c r="T128" s="135">
        <f>S128*H128</f>
        <v>0</v>
      </c>
      <c r="AR128" s="136" t="s">
        <v>166</v>
      </c>
      <c r="AT128" s="136" t="s">
        <v>163</v>
      </c>
      <c r="AU128" s="136" t="s">
        <v>85</v>
      </c>
      <c r="AY128" s="13" t="s">
        <v>122</v>
      </c>
      <c r="BE128" s="137">
        <f>IF(N128="základní",J128,0)</f>
        <v>0</v>
      </c>
      <c r="BF128" s="137">
        <f>IF(N128="snížená",J128,0)</f>
        <v>0</v>
      </c>
      <c r="BG128" s="137">
        <f>IF(N128="zákl. přenesená",J128,0)</f>
        <v>0</v>
      </c>
      <c r="BH128" s="137">
        <f>IF(N128="sníž. přenesená",J128,0)</f>
        <v>0</v>
      </c>
      <c r="BI128" s="137">
        <f>IF(N128="nulová",J128,0)</f>
        <v>0</v>
      </c>
      <c r="BJ128" s="13" t="s">
        <v>83</v>
      </c>
      <c r="BK128" s="137">
        <f>ROUND(I128*H128,2)</f>
        <v>0</v>
      </c>
      <c r="BL128" s="13" t="s">
        <v>129</v>
      </c>
      <c r="BM128" s="136" t="s">
        <v>236</v>
      </c>
    </row>
    <row r="129" spans="2:65" s="1" customFormat="1" ht="24.15" customHeight="1">
      <c r="B129" s="28"/>
      <c r="C129" s="124" t="s">
        <v>237</v>
      </c>
      <c r="D129" s="124" t="s">
        <v>125</v>
      </c>
      <c r="E129" s="125" t="s">
        <v>238</v>
      </c>
      <c r="F129" s="126" t="s">
        <v>239</v>
      </c>
      <c r="G129" s="127" t="s">
        <v>135</v>
      </c>
      <c r="H129" s="128">
        <v>8</v>
      </c>
      <c r="I129" s="129"/>
      <c r="J129" s="130">
        <f>ROUND(I129*H129,2)</f>
        <v>0</v>
      </c>
      <c r="K129" s="131"/>
      <c r="L129" s="28"/>
      <c r="M129" s="132" t="s">
        <v>19</v>
      </c>
      <c r="N129" s="133" t="s">
        <v>46</v>
      </c>
      <c r="P129" s="134">
        <f>O129*H129</f>
        <v>0</v>
      </c>
      <c r="Q129" s="134">
        <v>0</v>
      </c>
      <c r="R129" s="134">
        <f>Q129*H129</f>
        <v>0</v>
      </c>
      <c r="S129" s="134">
        <v>0</v>
      </c>
      <c r="T129" s="135">
        <f>S129*H129</f>
        <v>0</v>
      </c>
      <c r="AR129" s="136" t="s">
        <v>129</v>
      </c>
      <c r="AT129" s="136" t="s">
        <v>125</v>
      </c>
      <c r="AU129" s="136" t="s">
        <v>85</v>
      </c>
      <c r="AY129" s="13" t="s">
        <v>122</v>
      </c>
      <c r="BE129" s="137">
        <f>IF(N129="základní",J129,0)</f>
        <v>0</v>
      </c>
      <c r="BF129" s="137">
        <f>IF(N129="snížená",J129,0)</f>
        <v>0</v>
      </c>
      <c r="BG129" s="137">
        <f>IF(N129="zákl. přenesená",J129,0)</f>
        <v>0</v>
      </c>
      <c r="BH129" s="137">
        <f>IF(N129="sníž. přenesená",J129,0)</f>
        <v>0</v>
      </c>
      <c r="BI129" s="137">
        <f>IF(N129="nulová",J129,0)</f>
        <v>0</v>
      </c>
      <c r="BJ129" s="13" t="s">
        <v>83</v>
      </c>
      <c r="BK129" s="137">
        <f>ROUND(I129*H129,2)</f>
        <v>0</v>
      </c>
      <c r="BL129" s="13" t="s">
        <v>129</v>
      </c>
      <c r="BM129" s="136" t="s">
        <v>240</v>
      </c>
    </row>
    <row r="130" spans="2:65" s="1" customFormat="1" ht="10.199999999999999">
      <c r="B130" s="28"/>
      <c r="D130" s="138" t="s">
        <v>131</v>
      </c>
      <c r="F130" s="139" t="s">
        <v>241</v>
      </c>
      <c r="I130" s="140"/>
      <c r="L130" s="28"/>
      <c r="M130" s="141"/>
      <c r="T130" s="49"/>
      <c r="AT130" s="13" t="s">
        <v>131</v>
      </c>
      <c r="AU130" s="13" t="s">
        <v>85</v>
      </c>
    </row>
    <row r="131" spans="2:65" s="1" customFormat="1" ht="16.5" customHeight="1">
      <c r="B131" s="28"/>
      <c r="C131" s="142" t="s">
        <v>242</v>
      </c>
      <c r="D131" s="142" t="s">
        <v>163</v>
      </c>
      <c r="E131" s="143" t="s">
        <v>243</v>
      </c>
      <c r="F131" s="144" t="s">
        <v>244</v>
      </c>
      <c r="G131" s="145" t="s">
        <v>135</v>
      </c>
      <c r="H131" s="146">
        <v>8</v>
      </c>
      <c r="I131" s="147"/>
      <c r="J131" s="148">
        <f>ROUND(I131*H131,2)</f>
        <v>0</v>
      </c>
      <c r="K131" s="149"/>
      <c r="L131" s="150"/>
      <c r="M131" s="151" t="s">
        <v>19</v>
      </c>
      <c r="N131" s="152" t="s">
        <v>46</v>
      </c>
      <c r="P131" s="134">
        <f>O131*H131</f>
        <v>0</v>
      </c>
      <c r="Q131" s="134">
        <v>0</v>
      </c>
      <c r="R131" s="134">
        <f>Q131*H131</f>
        <v>0</v>
      </c>
      <c r="S131" s="134">
        <v>0</v>
      </c>
      <c r="T131" s="135">
        <f>S131*H131</f>
        <v>0</v>
      </c>
      <c r="AR131" s="136" t="s">
        <v>166</v>
      </c>
      <c r="AT131" s="136" t="s">
        <v>163</v>
      </c>
      <c r="AU131" s="136" t="s">
        <v>85</v>
      </c>
      <c r="AY131" s="13" t="s">
        <v>122</v>
      </c>
      <c r="BE131" s="137">
        <f>IF(N131="základní",J131,0)</f>
        <v>0</v>
      </c>
      <c r="BF131" s="137">
        <f>IF(N131="snížená",J131,0)</f>
        <v>0</v>
      </c>
      <c r="BG131" s="137">
        <f>IF(N131="zákl. přenesená",J131,0)</f>
        <v>0</v>
      </c>
      <c r="BH131" s="137">
        <f>IF(N131="sníž. přenesená",J131,0)</f>
        <v>0</v>
      </c>
      <c r="BI131" s="137">
        <f>IF(N131="nulová",J131,0)</f>
        <v>0</v>
      </c>
      <c r="BJ131" s="13" t="s">
        <v>83</v>
      </c>
      <c r="BK131" s="137">
        <f>ROUND(I131*H131,2)</f>
        <v>0</v>
      </c>
      <c r="BL131" s="13" t="s">
        <v>129</v>
      </c>
      <c r="BM131" s="136" t="s">
        <v>245</v>
      </c>
    </row>
    <row r="132" spans="2:65" s="1" customFormat="1" ht="24.15" customHeight="1">
      <c r="B132" s="28"/>
      <c r="C132" s="124" t="s">
        <v>246</v>
      </c>
      <c r="D132" s="124" t="s">
        <v>125</v>
      </c>
      <c r="E132" s="125" t="s">
        <v>247</v>
      </c>
      <c r="F132" s="126" t="s">
        <v>248</v>
      </c>
      <c r="G132" s="127" t="s">
        <v>159</v>
      </c>
      <c r="H132" s="128">
        <v>48</v>
      </c>
      <c r="I132" s="129"/>
      <c r="J132" s="130">
        <f>ROUND(I132*H132,2)</f>
        <v>0</v>
      </c>
      <c r="K132" s="131"/>
      <c r="L132" s="28"/>
      <c r="M132" s="132" t="s">
        <v>19</v>
      </c>
      <c r="N132" s="133" t="s">
        <v>46</v>
      </c>
      <c r="P132" s="134">
        <f>O132*H132</f>
        <v>0</v>
      </c>
      <c r="Q132" s="134">
        <v>0</v>
      </c>
      <c r="R132" s="134">
        <f>Q132*H132</f>
        <v>0</v>
      </c>
      <c r="S132" s="134">
        <v>0</v>
      </c>
      <c r="T132" s="135">
        <f>S132*H132</f>
        <v>0</v>
      </c>
      <c r="AR132" s="136" t="s">
        <v>129</v>
      </c>
      <c r="AT132" s="136" t="s">
        <v>125</v>
      </c>
      <c r="AU132" s="136" t="s">
        <v>85</v>
      </c>
      <c r="AY132" s="13" t="s">
        <v>122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3" t="s">
        <v>83</v>
      </c>
      <c r="BK132" s="137">
        <f>ROUND(I132*H132,2)</f>
        <v>0</v>
      </c>
      <c r="BL132" s="13" t="s">
        <v>129</v>
      </c>
      <c r="BM132" s="136" t="s">
        <v>249</v>
      </c>
    </row>
    <row r="133" spans="2:65" s="1" customFormat="1" ht="10.199999999999999">
      <c r="B133" s="28"/>
      <c r="D133" s="138" t="s">
        <v>131</v>
      </c>
      <c r="F133" s="139" t="s">
        <v>250</v>
      </c>
      <c r="I133" s="140"/>
      <c r="L133" s="28"/>
      <c r="M133" s="141"/>
      <c r="T133" s="49"/>
      <c r="AT133" s="13" t="s">
        <v>131</v>
      </c>
      <c r="AU133" s="13" t="s">
        <v>85</v>
      </c>
    </row>
    <row r="134" spans="2:65" s="1" customFormat="1" ht="16.5" customHeight="1">
      <c r="B134" s="28"/>
      <c r="C134" s="142" t="s">
        <v>251</v>
      </c>
      <c r="D134" s="142" t="s">
        <v>163</v>
      </c>
      <c r="E134" s="143" t="s">
        <v>252</v>
      </c>
      <c r="F134" s="144" t="s">
        <v>253</v>
      </c>
      <c r="G134" s="145" t="s">
        <v>159</v>
      </c>
      <c r="H134" s="146">
        <v>48</v>
      </c>
      <c r="I134" s="147"/>
      <c r="J134" s="148">
        <f>ROUND(I134*H134,2)</f>
        <v>0</v>
      </c>
      <c r="K134" s="149"/>
      <c r="L134" s="150"/>
      <c r="M134" s="151" t="s">
        <v>19</v>
      </c>
      <c r="N134" s="152" t="s">
        <v>46</v>
      </c>
      <c r="P134" s="134">
        <f>O134*H134</f>
        <v>0</v>
      </c>
      <c r="Q134" s="134">
        <v>3.0000000000000001E-5</v>
      </c>
      <c r="R134" s="134">
        <f>Q134*H134</f>
        <v>1.4400000000000001E-3</v>
      </c>
      <c r="S134" s="134">
        <v>0</v>
      </c>
      <c r="T134" s="135">
        <f>S134*H134</f>
        <v>0</v>
      </c>
      <c r="AR134" s="136" t="s">
        <v>166</v>
      </c>
      <c r="AT134" s="136" t="s">
        <v>163</v>
      </c>
      <c r="AU134" s="136" t="s">
        <v>85</v>
      </c>
      <c r="AY134" s="13" t="s">
        <v>122</v>
      </c>
      <c r="BE134" s="137">
        <f>IF(N134="základní",J134,0)</f>
        <v>0</v>
      </c>
      <c r="BF134" s="137">
        <f>IF(N134="snížená",J134,0)</f>
        <v>0</v>
      </c>
      <c r="BG134" s="137">
        <f>IF(N134="zákl. přenesená",J134,0)</f>
        <v>0</v>
      </c>
      <c r="BH134" s="137">
        <f>IF(N134="sníž. přenesená",J134,0)</f>
        <v>0</v>
      </c>
      <c r="BI134" s="137">
        <f>IF(N134="nulová",J134,0)</f>
        <v>0</v>
      </c>
      <c r="BJ134" s="13" t="s">
        <v>83</v>
      </c>
      <c r="BK134" s="137">
        <f>ROUND(I134*H134,2)</f>
        <v>0</v>
      </c>
      <c r="BL134" s="13" t="s">
        <v>129</v>
      </c>
      <c r="BM134" s="136" t="s">
        <v>254</v>
      </c>
    </row>
    <row r="135" spans="2:65" s="1" customFormat="1" ht="16.5" customHeight="1">
      <c r="B135" s="28"/>
      <c r="C135" s="142" t="s">
        <v>255</v>
      </c>
      <c r="D135" s="142" t="s">
        <v>163</v>
      </c>
      <c r="E135" s="143" t="s">
        <v>256</v>
      </c>
      <c r="F135" s="144" t="s">
        <v>257</v>
      </c>
      <c r="G135" s="145" t="s">
        <v>218</v>
      </c>
      <c r="H135" s="146">
        <v>4</v>
      </c>
      <c r="I135" s="147"/>
      <c r="J135" s="148">
        <f>ROUND(I135*H135,2)</f>
        <v>0</v>
      </c>
      <c r="K135" s="149"/>
      <c r="L135" s="150"/>
      <c r="M135" s="151" t="s">
        <v>19</v>
      </c>
      <c r="N135" s="152" t="s">
        <v>46</v>
      </c>
      <c r="P135" s="134">
        <f>O135*H135</f>
        <v>0</v>
      </c>
      <c r="Q135" s="134">
        <v>0</v>
      </c>
      <c r="R135" s="134">
        <f>Q135*H135</f>
        <v>0</v>
      </c>
      <c r="S135" s="134">
        <v>0</v>
      </c>
      <c r="T135" s="135">
        <f>S135*H135</f>
        <v>0</v>
      </c>
      <c r="AR135" s="136" t="s">
        <v>166</v>
      </c>
      <c r="AT135" s="136" t="s">
        <v>163</v>
      </c>
      <c r="AU135" s="136" t="s">
        <v>85</v>
      </c>
      <c r="AY135" s="13" t="s">
        <v>122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3" t="s">
        <v>83</v>
      </c>
      <c r="BK135" s="137">
        <f>ROUND(I135*H135,2)</f>
        <v>0</v>
      </c>
      <c r="BL135" s="13" t="s">
        <v>129</v>
      </c>
      <c r="BM135" s="136" t="s">
        <v>258</v>
      </c>
    </row>
    <row r="136" spans="2:65" s="1" customFormat="1" ht="16.5" customHeight="1">
      <c r="B136" s="28"/>
      <c r="C136" s="124" t="s">
        <v>259</v>
      </c>
      <c r="D136" s="124" t="s">
        <v>125</v>
      </c>
      <c r="E136" s="125" t="s">
        <v>260</v>
      </c>
      <c r="F136" s="126" t="s">
        <v>261</v>
      </c>
      <c r="G136" s="127" t="s">
        <v>183</v>
      </c>
      <c r="H136" s="128">
        <v>1</v>
      </c>
      <c r="I136" s="129"/>
      <c r="J136" s="130">
        <f>ROUND(I136*H136,2)</f>
        <v>0</v>
      </c>
      <c r="K136" s="131"/>
      <c r="L136" s="28"/>
      <c r="M136" s="132" t="s">
        <v>19</v>
      </c>
      <c r="N136" s="133" t="s">
        <v>46</v>
      </c>
      <c r="P136" s="134">
        <f>O136*H136</f>
        <v>0</v>
      </c>
      <c r="Q136" s="134">
        <v>0</v>
      </c>
      <c r="R136" s="134">
        <f>Q136*H136</f>
        <v>0</v>
      </c>
      <c r="S136" s="134">
        <v>0</v>
      </c>
      <c r="T136" s="135">
        <f>S136*H136</f>
        <v>0</v>
      </c>
      <c r="AR136" s="136" t="s">
        <v>129</v>
      </c>
      <c r="AT136" s="136" t="s">
        <v>125</v>
      </c>
      <c r="AU136" s="136" t="s">
        <v>85</v>
      </c>
      <c r="AY136" s="13" t="s">
        <v>122</v>
      </c>
      <c r="BE136" s="137">
        <f>IF(N136="základní",J136,0)</f>
        <v>0</v>
      </c>
      <c r="BF136" s="137">
        <f>IF(N136="snížená",J136,0)</f>
        <v>0</v>
      </c>
      <c r="BG136" s="137">
        <f>IF(N136="zákl. přenesená",J136,0)</f>
        <v>0</v>
      </c>
      <c r="BH136" s="137">
        <f>IF(N136="sníž. přenesená",J136,0)</f>
        <v>0</v>
      </c>
      <c r="BI136" s="137">
        <f>IF(N136="nulová",J136,0)</f>
        <v>0</v>
      </c>
      <c r="BJ136" s="13" t="s">
        <v>83</v>
      </c>
      <c r="BK136" s="137">
        <f>ROUND(I136*H136,2)</f>
        <v>0</v>
      </c>
      <c r="BL136" s="13" t="s">
        <v>129</v>
      </c>
      <c r="BM136" s="136" t="s">
        <v>262</v>
      </c>
    </row>
    <row r="137" spans="2:65" s="1" customFormat="1" ht="16.5" customHeight="1">
      <c r="B137" s="28"/>
      <c r="C137" s="142" t="s">
        <v>263</v>
      </c>
      <c r="D137" s="142" t="s">
        <v>163</v>
      </c>
      <c r="E137" s="143" t="s">
        <v>264</v>
      </c>
      <c r="F137" s="144" t="s">
        <v>261</v>
      </c>
      <c r="G137" s="145" t="s">
        <v>183</v>
      </c>
      <c r="H137" s="146">
        <v>1</v>
      </c>
      <c r="I137" s="147"/>
      <c r="J137" s="148">
        <f>ROUND(I137*H137,2)</f>
        <v>0</v>
      </c>
      <c r="K137" s="149"/>
      <c r="L137" s="150"/>
      <c r="M137" s="151" t="s">
        <v>19</v>
      </c>
      <c r="N137" s="152" t="s">
        <v>46</v>
      </c>
      <c r="P137" s="134">
        <f>O137*H137</f>
        <v>0</v>
      </c>
      <c r="Q137" s="134">
        <v>0</v>
      </c>
      <c r="R137" s="134">
        <f>Q137*H137</f>
        <v>0</v>
      </c>
      <c r="S137" s="134">
        <v>0</v>
      </c>
      <c r="T137" s="135">
        <f>S137*H137</f>
        <v>0</v>
      </c>
      <c r="AR137" s="136" t="s">
        <v>166</v>
      </c>
      <c r="AT137" s="136" t="s">
        <v>163</v>
      </c>
      <c r="AU137" s="136" t="s">
        <v>85</v>
      </c>
      <c r="AY137" s="13" t="s">
        <v>122</v>
      </c>
      <c r="BE137" s="137">
        <f>IF(N137="základní",J137,0)</f>
        <v>0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3" t="s">
        <v>83</v>
      </c>
      <c r="BK137" s="137">
        <f>ROUND(I137*H137,2)</f>
        <v>0</v>
      </c>
      <c r="BL137" s="13" t="s">
        <v>129</v>
      </c>
      <c r="BM137" s="136" t="s">
        <v>265</v>
      </c>
    </row>
    <row r="138" spans="2:65" s="11" customFormat="1" ht="22.8" customHeight="1">
      <c r="B138" s="112"/>
      <c r="D138" s="113" t="s">
        <v>74</v>
      </c>
      <c r="E138" s="122" t="s">
        <v>266</v>
      </c>
      <c r="F138" s="122" t="s">
        <v>267</v>
      </c>
      <c r="I138" s="115"/>
      <c r="J138" s="123">
        <f>BK138</f>
        <v>0</v>
      </c>
      <c r="L138" s="112"/>
      <c r="M138" s="117"/>
      <c r="P138" s="118">
        <f>SUM(P139:P163)</f>
        <v>0</v>
      </c>
      <c r="R138" s="118">
        <f>SUM(R139:R163)</f>
        <v>0</v>
      </c>
      <c r="T138" s="119">
        <f>SUM(T139:T163)</f>
        <v>0</v>
      </c>
      <c r="AR138" s="113" t="s">
        <v>83</v>
      </c>
      <c r="AT138" s="120" t="s">
        <v>74</v>
      </c>
      <c r="AU138" s="120" t="s">
        <v>83</v>
      </c>
      <c r="AY138" s="113" t="s">
        <v>122</v>
      </c>
      <c r="BK138" s="121">
        <f>SUM(BK139:BK163)</f>
        <v>0</v>
      </c>
    </row>
    <row r="139" spans="2:65" s="1" customFormat="1" ht="24.15" customHeight="1">
      <c r="B139" s="28"/>
      <c r="C139" s="124" t="s">
        <v>268</v>
      </c>
      <c r="D139" s="124" t="s">
        <v>125</v>
      </c>
      <c r="E139" s="125" t="s">
        <v>269</v>
      </c>
      <c r="F139" s="126" t="s">
        <v>239</v>
      </c>
      <c r="G139" s="127" t="s">
        <v>135</v>
      </c>
      <c r="H139" s="128">
        <v>48</v>
      </c>
      <c r="I139" s="129"/>
      <c r="J139" s="130">
        <f>ROUND(I139*H139,2)</f>
        <v>0</v>
      </c>
      <c r="K139" s="131"/>
      <c r="L139" s="28"/>
      <c r="M139" s="132" t="s">
        <v>19</v>
      </c>
      <c r="N139" s="133" t="s">
        <v>46</v>
      </c>
      <c r="P139" s="134">
        <f>O139*H139</f>
        <v>0</v>
      </c>
      <c r="Q139" s="134">
        <v>0</v>
      </c>
      <c r="R139" s="134">
        <f>Q139*H139</f>
        <v>0</v>
      </c>
      <c r="S139" s="134">
        <v>0</v>
      </c>
      <c r="T139" s="135">
        <f>S139*H139</f>
        <v>0</v>
      </c>
      <c r="AR139" s="136" t="s">
        <v>129</v>
      </c>
      <c r="AT139" s="136" t="s">
        <v>125</v>
      </c>
      <c r="AU139" s="136" t="s">
        <v>85</v>
      </c>
      <c r="AY139" s="13" t="s">
        <v>122</v>
      </c>
      <c r="BE139" s="137">
        <f>IF(N139="základní",J139,0)</f>
        <v>0</v>
      </c>
      <c r="BF139" s="137">
        <f>IF(N139="snížená",J139,0)</f>
        <v>0</v>
      </c>
      <c r="BG139" s="137">
        <f>IF(N139="zákl. přenesená",J139,0)</f>
        <v>0</v>
      </c>
      <c r="BH139" s="137">
        <f>IF(N139="sníž. přenesená",J139,0)</f>
        <v>0</v>
      </c>
      <c r="BI139" s="137">
        <f>IF(N139="nulová",J139,0)</f>
        <v>0</v>
      </c>
      <c r="BJ139" s="13" t="s">
        <v>83</v>
      </c>
      <c r="BK139" s="137">
        <f>ROUND(I139*H139,2)</f>
        <v>0</v>
      </c>
      <c r="BL139" s="13" t="s">
        <v>129</v>
      </c>
      <c r="BM139" s="136" t="s">
        <v>270</v>
      </c>
    </row>
    <row r="140" spans="2:65" s="1" customFormat="1" ht="10.199999999999999">
      <c r="B140" s="28"/>
      <c r="D140" s="138" t="s">
        <v>131</v>
      </c>
      <c r="F140" s="139" t="s">
        <v>271</v>
      </c>
      <c r="I140" s="140"/>
      <c r="L140" s="28"/>
      <c r="M140" s="141"/>
      <c r="T140" s="49"/>
      <c r="AT140" s="13" t="s">
        <v>131</v>
      </c>
      <c r="AU140" s="13" t="s">
        <v>85</v>
      </c>
    </row>
    <row r="141" spans="2:65" s="1" customFormat="1" ht="24.15" customHeight="1">
      <c r="B141" s="28"/>
      <c r="C141" s="142" t="s">
        <v>272</v>
      </c>
      <c r="D141" s="142" t="s">
        <v>163</v>
      </c>
      <c r="E141" s="143" t="s">
        <v>273</v>
      </c>
      <c r="F141" s="144" t="s">
        <v>274</v>
      </c>
      <c r="G141" s="145" t="s">
        <v>218</v>
      </c>
      <c r="H141" s="146">
        <v>30</v>
      </c>
      <c r="I141" s="147"/>
      <c r="J141" s="148">
        <f t="shared" ref="J141:J163" si="10">ROUND(I141*H141,2)</f>
        <v>0</v>
      </c>
      <c r="K141" s="149"/>
      <c r="L141" s="150"/>
      <c r="M141" s="151" t="s">
        <v>19</v>
      </c>
      <c r="N141" s="152" t="s">
        <v>46</v>
      </c>
      <c r="P141" s="134">
        <f t="shared" ref="P141:P163" si="11">O141*H141</f>
        <v>0</v>
      </c>
      <c r="Q141" s="134">
        <v>0</v>
      </c>
      <c r="R141" s="134">
        <f t="shared" ref="R141:R163" si="12">Q141*H141</f>
        <v>0</v>
      </c>
      <c r="S141" s="134">
        <v>0</v>
      </c>
      <c r="T141" s="135">
        <f t="shared" ref="T141:T163" si="13">S141*H141</f>
        <v>0</v>
      </c>
      <c r="AR141" s="136" t="s">
        <v>166</v>
      </c>
      <c r="AT141" s="136" t="s">
        <v>163</v>
      </c>
      <c r="AU141" s="136" t="s">
        <v>85</v>
      </c>
      <c r="AY141" s="13" t="s">
        <v>122</v>
      </c>
      <c r="BE141" s="137">
        <f t="shared" ref="BE141:BE163" si="14">IF(N141="základní",J141,0)</f>
        <v>0</v>
      </c>
      <c r="BF141" s="137">
        <f t="shared" ref="BF141:BF163" si="15">IF(N141="snížená",J141,0)</f>
        <v>0</v>
      </c>
      <c r="BG141" s="137">
        <f t="shared" ref="BG141:BG163" si="16">IF(N141="zákl. přenesená",J141,0)</f>
        <v>0</v>
      </c>
      <c r="BH141" s="137">
        <f t="shared" ref="BH141:BH163" si="17">IF(N141="sníž. přenesená",J141,0)</f>
        <v>0</v>
      </c>
      <c r="BI141" s="137">
        <f t="shared" ref="BI141:BI163" si="18">IF(N141="nulová",J141,0)</f>
        <v>0</v>
      </c>
      <c r="BJ141" s="13" t="s">
        <v>83</v>
      </c>
      <c r="BK141" s="137">
        <f t="shared" ref="BK141:BK163" si="19">ROUND(I141*H141,2)</f>
        <v>0</v>
      </c>
      <c r="BL141" s="13" t="s">
        <v>129</v>
      </c>
      <c r="BM141" s="136" t="s">
        <v>275</v>
      </c>
    </row>
    <row r="142" spans="2:65" s="1" customFormat="1" ht="24.15" customHeight="1">
      <c r="B142" s="28"/>
      <c r="C142" s="142" t="s">
        <v>276</v>
      </c>
      <c r="D142" s="142" t="s">
        <v>163</v>
      </c>
      <c r="E142" s="143" t="s">
        <v>277</v>
      </c>
      <c r="F142" s="144" t="s">
        <v>278</v>
      </c>
      <c r="G142" s="145" t="s">
        <v>218</v>
      </c>
      <c r="H142" s="146">
        <v>18</v>
      </c>
      <c r="I142" s="147"/>
      <c r="J142" s="148">
        <f t="shared" si="10"/>
        <v>0</v>
      </c>
      <c r="K142" s="149"/>
      <c r="L142" s="150"/>
      <c r="M142" s="151" t="s">
        <v>19</v>
      </c>
      <c r="N142" s="152" t="s">
        <v>46</v>
      </c>
      <c r="P142" s="134">
        <f t="shared" si="11"/>
        <v>0</v>
      </c>
      <c r="Q142" s="134">
        <v>0</v>
      </c>
      <c r="R142" s="134">
        <f t="shared" si="12"/>
        <v>0</v>
      </c>
      <c r="S142" s="134">
        <v>0</v>
      </c>
      <c r="T142" s="135">
        <f t="shared" si="13"/>
        <v>0</v>
      </c>
      <c r="AR142" s="136" t="s">
        <v>166</v>
      </c>
      <c r="AT142" s="136" t="s">
        <v>163</v>
      </c>
      <c r="AU142" s="136" t="s">
        <v>85</v>
      </c>
      <c r="AY142" s="13" t="s">
        <v>122</v>
      </c>
      <c r="BE142" s="137">
        <f t="shared" si="14"/>
        <v>0</v>
      </c>
      <c r="BF142" s="137">
        <f t="shared" si="15"/>
        <v>0</v>
      </c>
      <c r="BG142" s="137">
        <f t="shared" si="16"/>
        <v>0</v>
      </c>
      <c r="BH142" s="137">
        <f t="shared" si="17"/>
        <v>0</v>
      </c>
      <c r="BI142" s="137">
        <f t="shared" si="18"/>
        <v>0</v>
      </c>
      <c r="BJ142" s="13" t="s">
        <v>83</v>
      </c>
      <c r="BK142" s="137">
        <f t="shared" si="19"/>
        <v>0</v>
      </c>
      <c r="BL142" s="13" t="s">
        <v>129</v>
      </c>
      <c r="BM142" s="136" t="s">
        <v>279</v>
      </c>
    </row>
    <row r="143" spans="2:65" s="1" customFormat="1" ht="24.15" customHeight="1">
      <c r="B143" s="28"/>
      <c r="C143" s="142" t="s">
        <v>280</v>
      </c>
      <c r="D143" s="142" t="s">
        <v>163</v>
      </c>
      <c r="E143" s="143" t="s">
        <v>281</v>
      </c>
      <c r="F143" s="144" t="s">
        <v>282</v>
      </c>
      <c r="G143" s="145" t="s">
        <v>218</v>
      </c>
      <c r="H143" s="146">
        <v>30</v>
      </c>
      <c r="I143" s="147"/>
      <c r="J143" s="148">
        <f t="shared" si="10"/>
        <v>0</v>
      </c>
      <c r="K143" s="149"/>
      <c r="L143" s="150"/>
      <c r="M143" s="151" t="s">
        <v>19</v>
      </c>
      <c r="N143" s="152" t="s">
        <v>46</v>
      </c>
      <c r="P143" s="134">
        <f t="shared" si="11"/>
        <v>0</v>
      </c>
      <c r="Q143" s="134">
        <v>0</v>
      </c>
      <c r="R143" s="134">
        <f t="shared" si="12"/>
        <v>0</v>
      </c>
      <c r="S143" s="134">
        <v>0</v>
      </c>
      <c r="T143" s="135">
        <f t="shared" si="13"/>
        <v>0</v>
      </c>
      <c r="AR143" s="136" t="s">
        <v>166</v>
      </c>
      <c r="AT143" s="136" t="s">
        <v>163</v>
      </c>
      <c r="AU143" s="136" t="s">
        <v>85</v>
      </c>
      <c r="AY143" s="13" t="s">
        <v>122</v>
      </c>
      <c r="BE143" s="137">
        <f t="shared" si="14"/>
        <v>0</v>
      </c>
      <c r="BF143" s="137">
        <f t="shared" si="15"/>
        <v>0</v>
      </c>
      <c r="BG143" s="137">
        <f t="shared" si="16"/>
        <v>0</v>
      </c>
      <c r="BH143" s="137">
        <f t="shared" si="17"/>
        <v>0</v>
      </c>
      <c r="BI143" s="137">
        <f t="shared" si="18"/>
        <v>0</v>
      </c>
      <c r="BJ143" s="13" t="s">
        <v>83</v>
      </c>
      <c r="BK143" s="137">
        <f t="shared" si="19"/>
        <v>0</v>
      </c>
      <c r="BL143" s="13" t="s">
        <v>129</v>
      </c>
      <c r="BM143" s="136" t="s">
        <v>283</v>
      </c>
    </row>
    <row r="144" spans="2:65" s="1" customFormat="1" ht="33" customHeight="1">
      <c r="B144" s="28"/>
      <c r="C144" s="142" t="s">
        <v>284</v>
      </c>
      <c r="D144" s="142" t="s">
        <v>163</v>
      </c>
      <c r="E144" s="143" t="s">
        <v>285</v>
      </c>
      <c r="F144" s="144" t="s">
        <v>286</v>
      </c>
      <c r="G144" s="145" t="s">
        <v>218</v>
      </c>
      <c r="H144" s="146">
        <v>50</v>
      </c>
      <c r="I144" s="147"/>
      <c r="J144" s="148">
        <f t="shared" si="10"/>
        <v>0</v>
      </c>
      <c r="K144" s="149"/>
      <c r="L144" s="150"/>
      <c r="M144" s="151" t="s">
        <v>19</v>
      </c>
      <c r="N144" s="152" t="s">
        <v>46</v>
      </c>
      <c r="P144" s="134">
        <f t="shared" si="11"/>
        <v>0</v>
      </c>
      <c r="Q144" s="134">
        <v>0</v>
      </c>
      <c r="R144" s="134">
        <f t="shared" si="12"/>
        <v>0</v>
      </c>
      <c r="S144" s="134">
        <v>0</v>
      </c>
      <c r="T144" s="135">
        <f t="shared" si="13"/>
        <v>0</v>
      </c>
      <c r="AR144" s="136" t="s">
        <v>166</v>
      </c>
      <c r="AT144" s="136" t="s">
        <v>163</v>
      </c>
      <c r="AU144" s="136" t="s">
        <v>85</v>
      </c>
      <c r="AY144" s="13" t="s">
        <v>122</v>
      </c>
      <c r="BE144" s="137">
        <f t="shared" si="14"/>
        <v>0</v>
      </c>
      <c r="BF144" s="137">
        <f t="shared" si="15"/>
        <v>0</v>
      </c>
      <c r="BG144" s="137">
        <f t="shared" si="16"/>
        <v>0</v>
      </c>
      <c r="BH144" s="137">
        <f t="shared" si="17"/>
        <v>0</v>
      </c>
      <c r="BI144" s="137">
        <f t="shared" si="18"/>
        <v>0</v>
      </c>
      <c r="BJ144" s="13" t="s">
        <v>83</v>
      </c>
      <c r="BK144" s="137">
        <f t="shared" si="19"/>
        <v>0</v>
      </c>
      <c r="BL144" s="13" t="s">
        <v>129</v>
      </c>
      <c r="BM144" s="136" t="s">
        <v>287</v>
      </c>
    </row>
    <row r="145" spans="2:65" s="1" customFormat="1" ht="16.5" customHeight="1">
      <c r="B145" s="28"/>
      <c r="C145" s="142" t="s">
        <v>288</v>
      </c>
      <c r="D145" s="142" t="s">
        <v>163</v>
      </c>
      <c r="E145" s="143" t="s">
        <v>289</v>
      </c>
      <c r="F145" s="144" t="s">
        <v>290</v>
      </c>
      <c r="G145" s="145" t="s">
        <v>218</v>
      </c>
      <c r="H145" s="146">
        <v>50</v>
      </c>
      <c r="I145" s="147"/>
      <c r="J145" s="148">
        <f t="shared" si="10"/>
        <v>0</v>
      </c>
      <c r="K145" s="149"/>
      <c r="L145" s="150"/>
      <c r="M145" s="151" t="s">
        <v>19</v>
      </c>
      <c r="N145" s="152" t="s">
        <v>46</v>
      </c>
      <c r="P145" s="134">
        <f t="shared" si="11"/>
        <v>0</v>
      </c>
      <c r="Q145" s="134">
        <v>0</v>
      </c>
      <c r="R145" s="134">
        <f t="shared" si="12"/>
        <v>0</v>
      </c>
      <c r="S145" s="134">
        <v>0</v>
      </c>
      <c r="T145" s="135">
        <f t="shared" si="13"/>
        <v>0</v>
      </c>
      <c r="AR145" s="136" t="s">
        <v>166</v>
      </c>
      <c r="AT145" s="136" t="s">
        <v>163</v>
      </c>
      <c r="AU145" s="136" t="s">
        <v>85</v>
      </c>
      <c r="AY145" s="13" t="s">
        <v>122</v>
      </c>
      <c r="BE145" s="137">
        <f t="shared" si="14"/>
        <v>0</v>
      </c>
      <c r="BF145" s="137">
        <f t="shared" si="15"/>
        <v>0</v>
      </c>
      <c r="BG145" s="137">
        <f t="shared" si="16"/>
        <v>0</v>
      </c>
      <c r="BH145" s="137">
        <f t="shared" si="17"/>
        <v>0</v>
      </c>
      <c r="BI145" s="137">
        <f t="shared" si="18"/>
        <v>0</v>
      </c>
      <c r="BJ145" s="13" t="s">
        <v>83</v>
      </c>
      <c r="BK145" s="137">
        <f t="shared" si="19"/>
        <v>0</v>
      </c>
      <c r="BL145" s="13" t="s">
        <v>129</v>
      </c>
      <c r="BM145" s="136" t="s">
        <v>291</v>
      </c>
    </row>
    <row r="146" spans="2:65" s="1" customFormat="1" ht="24.15" customHeight="1">
      <c r="B146" s="28"/>
      <c r="C146" s="142" t="s">
        <v>292</v>
      </c>
      <c r="D146" s="142" t="s">
        <v>163</v>
      </c>
      <c r="E146" s="143" t="s">
        <v>293</v>
      </c>
      <c r="F146" s="144" t="s">
        <v>294</v>
      </c>
      <c r="G146" s="145" t="s">
        <v>218</v>
      </c>
      <c r="H146" s="146">
        <v>100</v>
      </c>
      <c r="I146" s="147"/>
      <c r="J146" s="148">
        <f t="shared" si="10"/>
        <v>0</v>
      </c>
      <c r="K146" s="149"/>
      <c r="L146" s="150"/>
      <c r="M146" s="151" t="s">
        <v>19</v>
      </c>
      <c r="N146" s="152" t="s">
        <v>46</v>
      </c>
      <c r="P146" s="134">
        <f t="shared" si="11"/>
        <v>0</v>
      </c>
      <c r="Q146" s="134">
        <v>0</v>
      </c>
      <c r="R146" s="134">
        <f t="shared" si="12"/>
        <v>0</v>
      </c>
      <c r="S146" s="134">
        <v>0</v>
      </c>
      <c r="T146" s="135">
        <f t="shared" si="13"/>
        <v>0</v>
      </c>
      <c r="AR146" s="136" t="s">
        <v>166</v>
      </c>
      <c r="AT146" s="136" t="s">
        <v>163</v>
      </c>
      <c r="AU146" s="136" t="s">
        <v>85</v>
      </c>
      <c r="AY146" s="13" t="s">
        <v>122</v>
      </c>
      <c r="BE146" s="137">
        <f t="shared" si="14"/>
        <v>0</v>
      </c>
      <c r="BF146" s="137">
        <f t="shared" si="15"/>
        <v>0</v>
      </c>
      <c r="BG146" s="137">
        <f t="shared" si="16"/>
        <v>0</v>
      </c>
      <c r="BH146" s="137">
        <f t="shared" si="17"/>
        <v>0</v>
      </c>
      <c r="BI146" s="137">
        <f t="shared" si="18"/>
        <v>0</v>
      </c>
      <c r="BJ146" s="13" t="s">
        <v>83</v>
      </c>
      <c r="BK146" s="137">
        <f t="shared" si="19"/>
        <v>0</v>
      </c>
      <c r="BL146" s="13" t="s">
        <v>129</v>
      </c>
      <c r="BM146" s="136" t="s">
        <v>295</v>
      </c>
    </row>
    <row r="147" spans="2:65" s="1" customFormat="1" ht="16.5" customHeight="1">
      <c r="B147" s="28"/>
      <c r="C147" s="142" t="s">
        <v>296</v>
      </c>
      <c r="D147" s="142" t="s">
        <v>163</v>
      </c>
      <c r="E147" s="143" t="s">
        <v>297</v>
      </c>
      <c r="F147" s="144" t="s">
        <v>298</v>
      </c>
      <c r="G147" s="145" t="s">
        <v>218</v>
      </c>
      <c r="H147" s="146">
        <v>150</v>
      </c>
      <c r="I147" s="147"/>
      <c r="J147" s="148">
        <f t="shared" si="10"/>
        <v>0</v>
      </c>
      <c r="K147" s="149"/>
      <c r="L147" s="150"/>
      <c r="M147" s="151" t="s">
        <v>19</v>
      </c>
      <c r="N147" s="152" t="s">
        <v>46</v>
      </c>
      <c r="P147" s="134">
        <f t="shared" si="11"/>
        <v>0</v>
      </c>
      <c r="Q147" s="134">
        <v>0</v>
      </c>
      <c r="R147" s="134">
        <f t="shared" si="12"/>
        <v>0</v>
      </c>
      <c r="S147" s="134">
        <v>0</v>
      </c>
      <c r="T147" s="135">
        <f t="shared" si="13"/>
        <v>0</v>
      </c>
      <c r="AR147" s="136" t="s">
        <v>166</v>
      </c>
      <c r="AT147" s="136" t="s">
        <v>163</v>
      </c>
      <c r="AU147" s="136" t="s">
        <v>85</v>
      </c>
      <c r="AY147" s="13" t="s">
        <v>122</v>
      </c>
      <c r="BE147" s="137">
        <f t="shared" si="14"/>
        <v>0</v>
      </c>
      <c r="BF147" s="137">
        <f t="shared" si="15"/>
        <v>0</v>
      </c>
      <c r="BG147" s="137">
        <f t="shared" si="16"/>
        <v>0</v>
      </c>
      <c r="BH147" s="137">
        <f t="shared" si="17"/>
        <v>0</v>
      </c>
      <c r="BI147" s="137">
        <f t="shared" si="18"/>
        <v>0</v>
      </c>
      <c r="BJ147" s="13" t="s">
        <v>83</v>
      </c>
      <c r="BK147" s="137">
        <f t="shared" si="19"/>
        <v>0</v>
      </c>
      <c r="BL147" s="13" t="s">
        <v>129</v>
      </c>
      <c r="BM147" s="136" t="s">
        <v>299</v>
      </c>
    </row>
    <row r="148" spans="2:65" s="1" customFormat="1" ht="16.5" customHeight="1">
      <c r="B148" s="28"/>
      <c r="C148" s="142" t="s">
        <v>300</v>
      </c>
      <c r="D148" s="142" t="s">
        <v>163</v>
      </c>
      <c r="E148" s="143" t="s">
        <v>301</v>
      </c>
      <c r="F148" s="144" t="s">
        <v>302</v>
      </c>
      <c r="G148" s="145" t="s">
        <v>218</v>
      </c>
      <c r="H148" s="146">
        <v>150</v>
      </c>
      <c r="I148" s="147"/>
      <c r="J148" s="148">
        <f t="shared" si="10"/>
        <v>0</v>
      </c>
      <c r="K148" s="149"/>
      <c r="L148" s="150"/>
      <c r="M148" s="151" t="s">
        <v>19</v>
      </c>
      <c r="N148" s="152" t="s">
        <v>46</v>
      </c>
      <c r="P148" s="134">
        <f t="shared" si="11"/>
        <v>0</v>
      </c>
      <c r="Q148" s="134">
        <v>0</v>
      </c>
      <c r="R148" s="134">
        <f t="shared" si="12"/>
        <v>0</v>
      </c>
      <c r="S148" s="134">
        <v>0</v>
      </c>
      <c r="T148" s="135">
        <f t="shared" si="13"/>
        <v>0</v>
      </c>
      <c r="AR148" s="136" t="s">
        <v>166</v>
      </c>
      <c r="AT148" s="136" t="s">
        <v>163</v>
      </c>
      <c r="AU148" s="136" t="s">
        <v>85</v>
      </c>
      <c r="AY148" s="13" t="s">
        <v>122</v>
      </c>
      <c r="BE148" s="137">
        <f t="shared" si="14"/>
        <v>0</v>
      </c>
      <c r="BF148" s="137">
        <f t="shared" si="15"/>
        <v>0</v>
      </c>
      <c r="BG148" s="137">
        <f t="shared" si="16"/>
        <v>0</v>
      </c>
      <c r="BH148" s="137">
        <f t="shared" si="17"/>
        <v>0</v>
      </c>
      <c r="BI148" s="137">
        <f t="shared" si="18"/>
        <v>0</v>
      </c>
      <c r="BJ148" s="13" t="s">
        <v>83</v>
      </c>
      <c r="BK148" s="137">
        <f t="shared" si="19"/>
        <v>0</v>
      </c>
      <c r="BL148" s="13" t="s">
        <v>129</v>
      </c>
      <c r="BM148" s="136" t="s">
        <v>303</v>
      </c>
    </row>
    <row r="149" spans="2:65" s="1" customFormat="1" ht="16.5" customHeight="1">
      <c r="B149" s="28"/>
      <c r="C149" s="142" t="s">
        <v>304</v>
      </c>
      <c r="D149" s="142" t="s">
        <v>163</v>
      </c>
      <c r="E149" s="143" t="s">
        <v>305</v>
      </c>
      <c r="F149" s="144" t="s">
        <v>306</v>
      </c>
      <c r="G149" s="145" t="s">
        <v>218</v>
      </c>
      <c r="H149" s="146">
        <v>100</v>
      </c>
      <c r="I149" s="147"/>
      <c r="J149" s="148">
        <f t="shared" si="10"/>
        <v>0</v>
      </c>
      <c r="K149" s="149"/>
      <c r="L149" s="150"/>
      <c r="M149" s="151" t="s">
        <v>19</v>
      </c>
      <c r="N149" s="152" t="s">
        <v>46</v>
      </c>
      <c r="P149" s="134">
        <f t="shared" si="11"/>
        <v>0</v>
      </c>
      <c r="Q149" s="134">
        <v>0</v>
      </c>
      <c r="R149" s="134">
        <f t="shared" si="12"/>
        <v>0</v>
      </c>
      <c r="S149" s="134">
        <v>0</v>
      </c>
      <c r="T149" s="135">
        <f t="shared" si="13"/>
        <v>0</v>
      </c>
      <c r="AR149" s="136" t="s">
        <v>166</v>
      </c>
      <c r="AT149" s="136" t="s">
        <v>163</v>
      </c>
      <c r="AU149" s="136" t="s">
        <v>85</v>
      </c>
      <c r="AY149" s="13" t="s">
        <v>122</v>
      </c>
      <c r="BE149" s="137">
        <f t="shared" si="14"/>
        <v>0</v>
      </c>
      <c r="BF149" s="137">
        <f t="shared" si="15"/>
        <v>0</v>
      </c>
      <c r="BG149" s="137">
        <f t="shared" si="16"/>
        <v>0</v>
      </c>
      <c r="BH149" s="137">
        <f t="shared" si="17"/>
        <v>0</v>
      </c>
      <c r="BI149" s="137">
        <f t="shared" si="18"/>
        <v>0</v>
      </c>
      <c r="BJ149" s="13" t="s">
        <v>83</v>
      </c>
      <c r="BK149" s="137">
        <f t="shared" si="19"/>
        <v>0</v>
      </c>
      <c r="BL149" s="13" t="s">
        <v>129</v>
      </c>
      <c r="BM149" s="136" t="s">
        <v>307</v>
      </c>
    </row>
    <row r="150" spans="2:65" s="1" customFormat="1" ht="16.5" customHeight="1">
      <c r="B150" s="28"/>
      <c r="C150" s="142" t="s">
        <v>308</v>
      </c>
      <c r="D150" s="142" t="s">
        <v>163</v>
      </c>
      <c r="E150" s="143" t="s">
        <v>309</v>
      </c>
      <c r="F150" s="144" t="s">
        <v>310</v>
      </c>
      <c r="G150" s="145" t="s">
        <v>218</v>
      </c>
      <c r="H150" s="146">
        <v>25</v>
      </c>
      <c r="I150" s="147"/>
      <c r="J150" s="148">
        <f t="shared" si="10"/>
        <v>0</v>
      </c>
      <c r="K150" s="149"/>
      <c r="L150" s="150"/>
      <c r="M150" s="151" t="s">
        <v>19</v>
      </c>
      <c r="N150" s="152" t="s">
        <v>46</v>
      </c>
      <c r="P150" s="134">
        <f t="shared" si="11"/>
        <v>0</v>
      </c>
      <c r="Q150" s="134">
        <v>0</v>
      </c>
      <c r="R150" s="134">
        <f t="shared" si="12"/>
        <v>0</v>
      </c>
      <c r="S150" s="134">
        <v>0</v>
      </c>
      <c r="T150" s="135">
        <f t="shared" si="13"/>
        <v>0</v>
      </c>
      <c r="AR150" s="136" t="s">
        <v>166</v>
      </c>
      <c r="AT150" s="136" t="s">
        <v>163</v>
      </c>
      <c r="AU150" s="136" t="s">
        <v>85</v>
      </c>
      <c r="AY150" s="13" t="s">
        <v>122</v>
      </c>
      <c r="BE150" s="137">
        <f t="shared" si="14"/>
        <v>0</v>
      </c>
      <c r="BF150" s="137">
        <f t="shared" si="15"/>
        <v>0</v>
      </c>
      <c r="BG150" s="137">
        <f t="shared" si="16"/>
        <v>0</v>
      </c>
      <c r="BH150" s="137">
        <f t="shared" si="17"/>
        <v>0</v>
      </c>
      <c r="BI150" s="137">
        <f t="shared" si="18"/>
        <v>0</v>
      </c>
      <c r="BJ150" s="13" t="s">
        <v>83</v>
      </c>
      <c r="BK150" s="137">
        <f t="shared" si="19"/>
        <v>0</v>
      </c>
      <c r="BL150" s="13" t="s">
        <v>129</v>
      </c>
      <c r="BM150" s="136" t="s">
        <v>311</v>
      </c>
    </row>
    <row r="151" spans="2:65" s="1" customFormat="1" ht="24.15" customHeight="1">
      <c r="B151" s="28"/>
      <c r="C151" s="142" t="s">
        <v>312</v>
      </c>
      <c r="D151" s="142" t="s">
        <v>163</v>
      </c>
      <c r="E151" s="143" t="s">
        <v>313</v>
      </c>
      <c r="F151" s="144" t="s">
        <v>314</v>
      </c>
      <c r="G151" s="145" t="s">
        <v>135</v>
      </c>
      <c r="H151" s="146">
        <v>150</v>
      </c>
      <c r="I151" s="147"/>
      <c r="J151" s="148">
        <f t="shared" si="10"/>
        <v>0</v>
      </c>
      <c r="K151" s="149"/>
      <c r="L151" s="150"/>
      <c r="M151" s="151" t="s">
        <v>19</v>
      </c>
      <c r="N151" s="152" t="s">
        <v>46</v>
      </c>
      <c r="P151" s="134">
        <f t="shared" si="11"/>
        <v>0</v>
      </c>
      <c r="Q151" s="134">
        <v>0</v>
      </c>
      <c r="R151" s="134">
        <f t="shared" si="12"/>
        <v>0</v>
      </c>
      <c r="S151" s="134">
        <v>0</v>
      </c>
      <c r="T151" s="135">
        <f t="shared" si="13"/>
        <v>0</v>
      </c>
      <c r="AR151" s="136" t="s">
        <v>166</v>
      </c>
      <c r="AT151" s="136" t="s">
        <v>163</v>
      </c>
      <c r="AU151" s="136" t="s">
        <v>85</v>
      </c>
      <c r="AY151" s="13" t="s">
        <v>122</v>
      </c>
      <c r="BE151" s="137">
        <f t="shared" si="14"/>
        <v>0</v>
      </c>
      <c r="BF151" s="137">
        <f t="shared" si="15"/>
        <v>0</v>
      </c>
      <c r="BG151" s="137">
        <f t="shared" si="16"/>
        <v>0</v>
      </c>
      <c r="BH151" s="137">
        <f t="shared" si="17"/>
        <v>0</v>
      </c>
      <c r="BI151" s="137">
        <f t="shared" si="18"/>
        <v>0</v>
      </c>
      <c r="BJ151" s="13" t="s">
        <v>83</v>
      </c>
      <c r="BK151" s="137">
        <f t="shared" si="19"/>
        <v>0</v>
      </c>
      <c r="BL151" s="13" t="s">
        <v>129</v>
      </c>
      <c r="BM151" s="136" t="s">
        <v>315</v>
      </c>
    </row>
    <row r="152" spans="2:65" s="1" customFormat="1" ht="16.5" customHeight="1">
      <c r="B152" s="28"/>
      <c r="C152" s="142" t="s">
        <v>316</v>
      </c>
      <c r="D152" s="142" t="s">
        <v>163</v>
      </c>
      <c r="E152" s="143" t="s">
        <v>317</v>
      </c>
      <c r="F152" s="144" t="s">
        <v>318</v>
      </c>
      <c r="G152" s="145" t="s">
        <v>135</v>
      </c>
      <c r="H152" s="146">
        <v>100</v>
      </c>
      <c r="I152" s="147"/>
      <c r="J152" s="148">
        <f t="shared" si="10"/>
        <v>0</v>
      </c>
      <c r="K152" s="149"/>
      <c r="L152" s="150"/>
      <c r="M152" s="151" t="s">
        <v>19</v>
      </c>
      <c r="N152" s="152" t="s">
        <v>46</v>
      </c>
      <c r="P152" s="134">
        <f t="shared" si="11"/>
        <v>0</v>
      </c>
      <c r="Q152" s="134">
        <v>0</v>
      </c>
      <c r="R152" s="134">
        <f t="shared" si="12"/>
        <v>0</v>
      </c>
      <c r="S152" s="134">
        <v>0</v>
      </c>
      <c r="T152" s="135">
        <f t="shared" si="13"/>
        <v>0</v>
      </c>
      <c r="AR152" s="136" t="s">
        <v>166</v>
      </c>
      <c r="AT152" s="136" t="s">
        <v>163</v>
      </c>
      <c r="AU152" s="136" t="s">
        <v>85</v>
      </c>
      <c r="AY152" s="13" t="s">
        <v>122</v>
      </c>
      <c r="BE152" s="137">
        <f t="shared" si="14"/>
        <v>0</v>
      </c>
      <c r="BF152" s="137">
        <f t="shared" si="15"/>
        <v>0</v>
      </c>
      <c r="BG152" s="137">
        <f t="shared" si="16"/>
        <v>0</v>
      </c>
      <c r="BH152" s="137">
        <f t="shared" si="17"/>
        <v>0</v>
      </c>
      <c r="BI152" s="137">
        <f t="shared" si="18"/>
        <v>0</v>
      </c>
      <c r="BJ152" s="13" t="s">
        <v>83</v>
      </c>
      <c r="BK152" s="137">
        <f t="shared" si="19"/>
        <v>0</v>
      </c>
      <c r="BL152" s="13" t="s">
        <v>129</v>
      </c>
      <c r="BM152" s="136" t="s">
        <v>319</v>
      </c>
    </row>
    <row r="153" spans="2:65" s="1" customFormat="1" ht="21.75" customHeight="1">
      <c r="B153" s="28"/>
      <c r="C153" s="142" t="s">
        <v>320</v>
      </c>
      <c r="D153" s="142" t="s">
        <v>163</v>
      </c>
      <c r="E153" s="143" t="s">
        <v>321</v>
      </c>
      <c r="F153" s="144" t="s">
        <v>322</v>
      </c>
      <c r="G153" s="145" t="s">
        <v>135</v>
      </c>
      <c r="H153" s="146">
        <v>100</v>
      </c>
      <c r="I153" s="147"/>
      <c r="J153" s="148">
        <f t="shared" si="10"/>
        <v>0</v>
      </c>
      <c r="K153" s="149"/>
      <c r="L153" s="150"/>
      <c r="M153" s="151" t="s">
        <v>19</v>
      </c>
      <c r="N153" s="152" t="s">
        <v>46</v>
      </c>
      <c r="P153" s="134">
        <f t="shared" si="11"/>
        <v>0</v>
      </c>
      <c r="Q153" s="134">
        <v>0</v>
      </c>
      <c r="R153" s="134">
        <f t="shared" si="12"/>
        <v>0</v>
      </c>
      <c r="S153" s="134">
        <v>0</v>
      </c>
      <c r="T153" s="135">
        <f t="shared" si="13"/>
        <v>0</v>
      </c>
      <c r="AR153" s="136" t="s">
        <v>166</v>
      </c>
      <c r="AT153" s="136" t="s">
        <v>163</v>
      </c>
      <c r="AU153" s="136" t="s">
        <v>85</v>
      </c>
      <c r="AY153" s="13" t="s">
        <v>122</v>
      </c>
      <c r="BE153" s="137">
        <f t="shared" si="14"/>
        <v>0</v>
      </c>
      <c r="BF153" s="137">
        <f t="shared" si="15"/>
        <v>0</v>
      </c>
      <c r="BG153" s="137">
        <f t="shared" si="16"/>
        <v>0</v>
      </c>
      <c r="BH153" s="137">
        <f t="shared" si="17"/>
        <v>0</v>
      </c>
      <c r="BI153" s="137">
        <f t="shared" si="18"/>
        <v>0</v>
      </c>
      <c r="BJ153" s="13" t="s">
        <v>83</v>
      </c>
      <c r="BK153" s="137">
        <f t="shared" si="19"/>
        <v>0</v>
      </c>
      <c r="BL153" s="13" t="s">
        <v>129</v>
      </c>
      <c r="BM153" s="136" t="s">
        <v>323</v>
      </c>
    </row>
    <row r="154" spans="2:65" s="1" customFormat="1" ht="24.15" customHeight="1">
      <c r="B154" s="28"/>
      <c r="C154" s="142" t="s">
        <v>324</v>
      </c>
      <c r="D154" s="142" t="s">
        <v>163</v>
      </c>
      <c r="E154" s="143" t="s">
        <v>325</v>
      </c>
      <c r="F154" s="144" t="s">
        <v>326</v>
      </c>
      <c r="G154" s="145" t="s">
        <v>135</v>
      </c>
      <c r="H154" s="146">
        <v>50</v>
      </c>
      <c r="I154" s="147"/>
      <c r="J154" s="148">
        <f t="shared" si="10"/>
        <v>0</v>
      </c>
      <c r="K154" s="149"/>
      <c r="L154" s="150"/>
      <c r="M154" s="151" t="s">
        <v>19</v>
      </c>
      <c r="N154" s="152" t="s">
        <v>46</v>
      </c>
      <c r="P154" s="134">
        <f t="shared" si="11"/>
        <v>0</v>
      </c>
      <c r="Q154" s="134">
        <v>0</v>
      </c>
      <c r="R154" s="134">
        <f t="shared" si="12"/>
        <v>0</v>
      </c>
      <c r="S154" s="134">
        <v>0</v>
      </c>
      <c r="T154" s="135">
        <f t="shared" si="13"/>
        <v>0</v>
      </c>
      <c r="AR154" s="136" t="s">
        <v>166</v>
      </c>
      <c r="AT154" s="136" t="s">
        <v>163</v>
      </c>
      <c r="AU154" s="136" t="s">
        <v>85</v>
      </c>
      <c r="AY154" s="13" t="s">
        <v>122</v>
      </c>
      <c r="BE154" s="137">
        <f t="shared" si="14"/>
        <v>0</v>
      </c>
      <c r="BF154" s="137">
        <f t="shared" si="15"/>
        <v>0</v>
      </c>
      <c r="BG154" s="137">
        <f t="shared" si="16"/>
        <v>0</v>
      </c>
      <c r="BH154" s="137">
        <f t="shared" si="17"/>
        <v>0</v>
      </c>
      <c r="BI154" s="137">
        <f t="shared" si="18"/>
        <v>0</v>
      </c>
      <c r="BJ154" s="13" t="s">
        <v>83</v>
      </c>
      <c r="BK154" s="137">
        <f t="shared" si="19"/>
        <v>0</v>
      </c>
      <c r="BL154" s="13" t="s">
        <v>129</v>
      </c>
      <c r="BM154" s="136" t="s">
        <v>327</v>
      </c>
    </row>
    <row r="155" spans="2:65" s="1" customFormat="1" ht="24.15" customHeight="1">
      <c r="B155" s="28"/>
      <c r="C155" s="142" t="s">
        <v>328</v>
      </c>
      <c r="D155" s="142" t="s">
        <v>163</v>
      </c>
      <c r="E155" s="143" t="s">
        <v>329</v>
      </c>
      <c r="F155" s="144" t="s">
        <v>330</v>
      </c>
      <c r="G155" s="145" t="s">
        <v>135</v>
      </c>
      <c r="H155" s="146">
        <v>50</v>
      </c>
      <c r="I155" s="147"/>
      <c r="J155" s="148">
        <f t="shared" si="10"/>
        <v>0</v>
      </c>
      <c r="K155" s="149"/>
      <c r="L155" s="150"/>
      <c r="M155" s="151" t="s">
        <v>19</v>
      </c>
      <c r="N155" s="152" t="s">
        <v>46</v>
      </c>
      <c r="P155" s="134">
        <f t="shared" si="11"/>
        <v>0</v>
      </c>
      <c r="Q155" s="134">
        <v>0</v>
      </c>
      <c r="R155" s="134">
        <f t="shared" si="12"/>
        <v>0</v>
      </c>
      <c r="S155" s="134">
        <v>0</v>
      </c>
      <c r="T155" s="135">
        <f t="shared" si="13"/>
        <v>0</v>
      </c>
      <c r="AR155" s="136" t="s">
        <v>166</v>
      </c>
      <c r="AT155" s="136" t="s">
        <v>163</v>
      </c>
      <c r="AU155" s="136" t="s">
        <v>85</v>
      </c>
      <c r="AY155" s="13" t="s">
        <v>122</v>
      </c>
      <c r="BE155" s="137">
        <f t="shared" si="14"/>
        <v>0</v>
      </c>
      <c r="BF155" s="137">
        <f t="shared" si="15"/>
        <v>0</v>
      </c>
      <c r="BG155" s="137">
        <f t="shared" si="16"/>
        <v>0</v>
      </c>
      <c r="BH155" s="137">
        <f t="shared" si="17"/>
        <v>0</v>
      </c>
      <c r="BI155" s="137">
        <f t="shared" si="18"/>
        <v>0</v>
      </c>
      <c r="BJ155" s="13" t="s">
        <v>83</v>
      </c>
      <c r="BK155" s="137">
        <f t="shared" si="19"/>
        <v>0</v>
      </c>
      <c r="BL155" s="13" t="s">
        <v>129</v>
      </c>
      <c r="BM155" s="136" t="s">
        <v>331</v>
      </c>
    </row>
    <row r="156" spans="2:65" s="1" customFormat="1" ht="16.5" customHeight="1">
      <c r="B156" s="28"/>
      <c r="C156" s="142" t="s">
        <v>332</v>
      </c>
      <c r="D156" s="142" t="s">
        <v>163</v>
      </c>
      <c r="E156" s="143" t="s">
        <v>333</v>
      </c>
      <c r="F156" s="144" t="s">
        <v>334</v>
      </c>
      <c r="G156" s="145" t="s">
        <v>218</v>
      </c>
      <c r="H156" s="146">
        <v>50</v>
      </c>
      <c r="I156" s="147"/>
      <c r="J156" s="148">
        <f t="shared" si="10"/>
        <v>0</v>
      </c>
      <c r="K156" s="149"/>
      <c r="L156" s="150"/>
      <c r="M156" s="151" t="s">
        <v>19</v>
      </c>
      <c r="N156" s="152" t="s">
        <v>46</v>
      </c>
      <c r="P156" s="134">
        <f t="shared" si="11"/>
        <v>0</v>
      </c>
      <c r="Q156" s="134">
        <v>0</v>
      </c>
      <c r="R156" s="134">
        <f t="shared" si="12"/>
        <v>0</v>
      </c>
      <c r="S156" s="134">
        <v>0</v>
      </c>
      <c r="T156" s="135">
        <f t="shared" si="13"/>
        <v>0</v>
      </c>
      <c r="AR156" s="136" t="s">
        <v>166</v>
      </c>
      <c r="AT156" s="136" t="s">
        <v>163</v>
      </c>
      <c r="AU156" s="136" t="s">
        <v>85</v>
      </c>
      <c r="AY156" s="13" t="s">
        <v>122</v>
      </c>
      <c r="BE156" s="137">
        <f t="shared" si="14"/>
        <v>0</v>
      </c>
      <c r="BF156" s="137">
        <f t="shared" si="15"/>
        <v>0</v>
      </c>
      <c r="BG156" s="137">
        <f t="shared" si="16"/>
        <v>0</v>
      </c>
      <c r="BH156" s="137">
        <f t="shared" si="17"/>
        <v>0</v>
      </c>
      <c r="BI156" s="137">
        <f t="shared" si="18"/>
        <v>0</v>
      </c>
      <c r="BJ156" s="13" t="s">
        <v>83</v>
      </c>
      <c r="BK156" s="137">
        <f t="shared" si="19"/>
        <v>0</v>
      </c>
      <c r="BL156" s="13" t="s">
        <v>129</v>
      </c>
      <c r="BM156" s="136" t="s">
        <v>335</v>
      </c>
    </row>
    <row r="157" spans="2:65" s="1" customFormat="1" ht="16.5" customHeight="1">
      <c r="B157" s="28"/>
      <c r="C157" s="142" t="s">
        <v>336</v>
      </c>
      <c r="D157" s="142" t="s">
        <v>163</v>
      </c>
      <c r="E157" s="143" t="s">
        <v>337</v>
      </c>
      <c r="F157" s="144" t="s">
        <v>338</v>
      </c>
      <c r="G157" s="145" t="s">
        <v>218</v>
      </c>
      <c r="H157" s="146">
        <v>50</v>
      </c>
      <c r="I157" s="147"/>
      <c r="J157" s="148">
        <f t="shared" si="10"/>
        <v>0</v>
      </c>
      <c r="K157" s="149"/>
      <c r="L157" s="150"/>
      <c r="M157" s="151" t="s">
        <v>19</v>
      </c>
      <c r="N157" s="152" t="s">
        <v>46</v>
      </c>
      <c r="P157" s="134">
        <f t="shared" si="11"/>
        <v>0</v>
      </c>
      <c r="Q157" s="134">
        <v>0</v>
      </c>
      <c r="R157" s="134">
        <f t="shared" si="12"/>
        <v>0</v>
      </c>
      <c r="S157" s="134">
        <v>0</v>
      </c>
      <c r="T157" s="135">
        <f t="shared" si="13"/>
        <v>0</v>
      </c>
      <c r="AR157" s="136" t="s">
        <v>166</v>
      </c>
      <c r="AT157" s="136" t="s">
        <v>163</v>
      </c>
      <c r="AU157" s="136" t="s">
        <v>85</v>
      </c>
      <c r="AY157" s="13" t="s">
        <v>122</v>
      </c>
      <c r="BE157" s="137">
        <f t="shared" si="14"/>
        <v>0</v>
      </c>
      <c r="BF157" s="137">
        <f t="shared" si="15"/>
        <v>0</v>
      </c>
      <c r="BG157" s="137">
        <f t="shared" si="16"/>
        <v>0</v>
      </c>
      <c r="BH157" s="137">
        <f t="shared" si="17"/>
        <v>0</v>
      </c>
      <c r="BI157" s="137">
        <f t="shared" si="18"/>
        <v>0</v>
      </c>
      <c r="BJ157" s="13" t="s">
        <v>83</v>
      </c>
      <c r="BK157" s="137">
        <f t="shared" si="19"/>
        <v>0</v>
      </c>
      <c r="BL157" s="13" t="s">
        <v>129</v>
      </c>
      <c r="BM157" s="136" t="s">
        <v>339</v>
      </c>
    </row>
    <row r="158" spans="2:65" s="1" customFormat="1" ht="16.5" customHeight="1">
      <c r="B158" s="28"/>
      <c r="C158" s="142" t="s">
        <v>340</v>
      </c>
      <c r="D158" s="142" t="s">
        <v>163</v>
      </c>
      <c r="E158" s="143" t="s">
        <v>341</v>
      </c>
      <c r="F158" s="144" t="s">
        <v>342</v>
      </c>
      <c r="G158" s="145" t="s">
        <v>218</v>
      </c>
      <c r="H158" s="146">
        <v>50</v>
      </c>
      <c r="I158" s="147"/>
      <c r="J158" s="148">
        <f t="shared" si="10"/>
        <v>0</v>
      </c>
      <c r="K158" s="149"/>
      <c r="L158" s="150"/>
      <c r="M158" s="151" t="s">
        <v>19</v>
      </c>
      <c r="N158" s="152" t="s">
        <v>46</v>
      </c>
      <c r="P158" s="134">
        <f t="shared" si="11"/>
        <v>0</v>
      </c>
      <c r="Q158" s="134">
        <v>0</v>
      </c>
      <c r="R158" s="134">
        <f t="shared" si="12"/>
        <v>0</v>
      </c>
      <c r="S158" s="134">
        <v>0</v>
      </c>
      <c r="T158" s="135">
        <f t="shared" si="13"/>
        <v>0</v>
      </c>
      <c r="AR158" s="136" t="s">
        <v>166</v>
      </c>
      <c r="AT158" s="136" t="s">
        <v>163</v>
      </c>
      <c r="AU158" s="136" t="s">
        <v>85</v>
      </c>
      <c r="AY158" s="13" t="s">
        <v>122</v>
      </c>
      <c r="BE158" s="137">
        <f t="shared" si="14"/>
        <v>0</v>
      </c>
      <c r="BF158" s="137">
        <f t="shared" si="15"/>
        <v>0</v>
      </c>
      <c r="BG158" s="137">
        <f t="shared" si="16"/>
        <v>0</v>
      </c>
      <c r="BH158" s="137">
        <f t="shared" si="17"/>
        <v>0</v>
      </c>
      <c r="BI158" s="137">
        <f t="shared" si="18"/>
        <v>0</v>
      </c>
      <c r="BJ158" s="13" t="s">
        <v>83</v>
      </c>
      <c r="BK158" s="137">
        <f t="shared" si="19"/>
        <v>0</v>
      </c>
      <c r="BL158" s="13" t="s">
        <v>129</v>
      </c>
      <c r="BM158" s="136" t="s">
        <v>343</v>
      </c>
    </row>
    <row r="159" spans="2:65" s="1" customFormat="1" ht="24.15" customHeight="1">
      <c r="B159" s="28"/>
      <c r="C159" s="142" t="s">
        <v>344</v>
      </c>
      <c r="D159" s="142" t="s">
        <v>163</v>
      </c>
      <c r="E159" s="143" t="s">
        <v>345</v>
      </c>
      <c r="F159" s="144" t="s">
        <v>346</v>
      </c>
      <c r="G159" s="145" t="s">
        <v>218</v>
      </c>
      <c r="H159" s="146">
        <v>25</v>
      </c>
      <c r="I159" s="147"/>
      <c r="J159" s="148">
        <f t="shared" si="10"/>
        <v>0</v>
      </c>
      <c r="K159" s="149"/>
      <c r="L159" s="150"/>
      <c r="M159" s="151" t="s">
        <v>19</v>
      </c>
      <c r="N159" s="152" t="s">
        <v>46</v>
      </c>
      <c r="P159" s="134">
        <f t="shared" si="11"/>
        <v>0</v>
      </c>
      <c r="Q159" s="134">
        <v>0</v>
      </c>
      <c r="R159" s="134">
        <f t="shared" si="12"/>
        <v>0</v>
      </c>
      <c r="S159" s="134">
        <v>0</v>
      </c>
      <c r="T159" s="135">
        <f t="shared" si="13"/>
        <v>0</v>
      </c>
      <c r="AR159" s="136" t="s">
        <v>166</v>
      </c>
      <c r="AT159" s="136" t="s">
        <v>163</v>
      </c>
      <c r="AU159" s="136" t="s">
        <v>85</v>
      </c>
      <c r="AY159" s="13" t="s">
        <v>122</v>
      </c>
      <c r="BE159" s="137">
        <f t="shared" si="14"/>
        <v>0</v>
      </c>
      <c r="BF159" s="137">
        <f t="shared" si="15"/>
        <v>0</v>
      </c>
      <c r="BG159" s="137">
        <f t="shared" si="16"/>
        <v>0</v>
      </c>
      <c r="BH159" s="137">
        <f t="shared" si="17"/>
        <v>0</v>
      </c>
      <c r="BI159" s="137">
        <f t="shared" si="18"/>
        <v>0</v>
      </c>
      <c r="BJ159" s="13" t="s">
        <v>83</v>
      </c>
      <c r="BK159" s="137">
        <f t="shared" si="19"/>
        <v>0</v>
      </c>
      <c r="BL159" s="13" t="s">
        <v>129</v>
      </c>
      <c r="BM159" s="136" t="s">
        <v>347</v>
      </c>
    </row>
    <row r="160" spans="2:65" s="1" customFormat="1" ht="24.15" customHeight="1">
      <c r="B160" s="28"/>
      <c r="C160" s="142" t="s">
        <v>348</v>
      </c>
      <c r="D160" s="142" t="s">
        <v>163</v>
      </c>
      <c r="E160" s="143" t="s">
        <v>349</v>
      </c>
      <c r="F160" s="144" t="s">
        <v>350</v>
      </c>
      <c r="G160" s="145" t="s">
        <v>218</v>
      </c>
      <c r="H160" s="146">
        <v>2</v>
      </c>
      <c r="I160" s="147"/>
      <c r="J160" s="148">
        <f t="shared" si="10"/>
        <v>0</v>
      </c>
      <c r="K160" s="149"/>
      <c r="L160" s="150"/>
      <c r="M160" s="151" t="s">
        <v>19</v>
      </c>
      <c r="N160" s="152" t="s">
        <v>46</v>
      </c>
      <c r="P160" s="134">
        <f t="shared" si="11"/>
        <v>0</v>
      </c>
      <c r="Q160" s="134">
        <v>0</v>
      </c>
      <c r="R160" s="134">
        <f t="shared" si="12"/>
        <v>0</v>
      </c>
      <c r="S160" s="134">
        <v>0</v>
      </c>
      <c r="T160" s="135">
        <f t="shared" si="13"/>
        <v>0</v>
      </c>
      <c r="AR160" s="136" t="s">
        <v>166</v>
      </c>
      <c r="AT160" s="136" t="s">
        <v>163</v>
      </c>
      <c r="AU160" s="136" t="s">
        <v>85</v>
      </c>
      <c r="AY160" s="13" t="s">
        <v>122</v>
      </c>
      <c r="BE160" s="137">
        <f t="shared" si="14"/>
        <v>0</v>
      </c>
      <c r="BF160" s="137">
        <f t="shared" si="15"/>
        <v>0</v>
      </c>
      <c r="BG160" s="137">
        <f t="shared" si="16"/>
        <v>0</v>
      </c>
      <c r="BH160" s="137">
        <f t="shared" si="17"/>
        <v>0</v>
      </c>
      <c r="BI160" s="137">
        <f t="shared" si="18"/>
        <v>0</v>
      </c>
      <c r="BJ160" s="13" t="s">
        <v>83</v>
      </c>
      <c r="BK160" s="137">
        <f t="shared" si="19"/>
        <v>0</v>
      </c>
      <c r="BL160" s="13" t="s">
        <v>129</v>
      </c>
      <c r="BM160" s="136" t="s">
        <v>351</v>
      </c>
    </row>
    <row r="161" spans="2:65" s="1" customFormat="1" ht="24.15" customHeight="1">
      <c r="B161" s="28"/>
      <c r="C161" s="142" t="s">
        <v>352</v>
      </c>
      <c r="D161" s="142" t="s">
        <v>163</v>
      </c>
      <c r="E161" s="143" t="s">
        <v>353</v>
      </c>
      <c r="F161" s="144" t="s">
        <v>354</v>
      </c>
      <c r="G161" s="145" t="s">
        <v>218</v>
      </c>
      <c r="H161" s="146">
        <v>4</v>
      </c>
      <c r="I161" s="147"/>
      <c r="J161" s="148">
        <f t="shared" si="10"/>
        <v>0</v>
      </c>
      <c r="K161" s="149"/>
      <c r="L161" s="150"/>
      <c r="M161" s="151" t="s">
        <v>19</v>
      </c>
      <c r="N161" s="152" t="s">
        <v>46</v>
      </c>
      <c r="P161" s="134">
        <f t="shared" si="11"/>
        <v>0</v>
      </c>
      <c r="Q161" s="134">
        <v>0</v>
      </c>
      <c r="R161" s="134">
        <f t="shared" si="12"/>
        <v>0</v>
      </c>
      <c r="S161" s="134">
        <v>0</v>
      </c>
      <c r="T161" s="135">
        <f t="shared" si="13"/>
        <v>0</v>
      </c>
      <c r="AR161" s="136" t="s">
        <v>166</v>
      </c>
      <c r="AT161" s="136" t="s">
        <v>163</v>
      </c>
      <c r="AU161" s="136" t="s">
        <v>85</v>
      </c>
      <c r="AY161" s="13" t="s">
        <v>122</v>
      </c>
      <c r="BE161" s="137">
        <f t="shared" si="14"/>
        <v>0</v>
      </c>
      <c r="BF161" s="137">
        <f t="shared" si="15"/>
        <v>0</v>
      </c>
      <c r="BG161" s="137">
        <f t="shared" si="16"/>
        <v>0</v>
      </c>
      <c r="BH161" s="137">
        <f t="shared" si="17"/>
        <v>0</v>
      </c>
      <c r="BI161" s="137">
        <f t="shared" si="18"/>
        <v>0</v>
      </c>
      <c r="BJ161" s="13" t="s">
        <v>83</v>
      </c>
      <c r="BK161" s="137">
        <f t="shared" si="19"/>
        <v>0</v>
      </c>
      <c r="BL161" s="13" t="s">
        <v>129</v>
      </c>
      <c r="BM161" s="136" t="s">
        <v>355</v>
      </c>
    </row>
    <row r="162" spans="2:65" s="1" customFormat="1" ht="24.15" customHeight="1">
      <c r="B162" s="28"/>
      <c r="C162" s="142" t="s">
        <v>356</v>
      </c>
      <c r="D162" s="142" t="s">
        <v>163</v>
      </c>
      <c r="E162" s="143" t="s">
        <v>357</v>
      </c>
      <c r="F162" s="144" t="s">
        <v>358</v>
      </c>
      <c r="G162" s="145" t="s">
        <v>218</v>
      </c>
      <c r="H162" s="146">
        <v>25</v>
      </c>
      <c r="I162" s="147"/>
      <c r="J162" s="148">
        <f t="shared" si="10"/>
        <v>0</v>
      </c>
      <c r="K162" s="149"/>
      <c r="L162" s="150"/>
      <c r="M162" s="151" t="s">
        <v>19</v>
      </c>
      <c r="N162" s="152" t="s">
        <v>46</v>
      </c>
      <c r="P162" s="134">
        <f t="shared" si="11"/>
        <v>0</v>
      </c>
      <c r="Q162" s="134">
        <v>0</v>
      </c>
      <c r="R162" s="134">
        <f t="shared" si="12"/>
        <v>0</v>
      </c>
      <c r="S162" s="134">
        <v>0</v>
      </c>
      <c r="T162" s="135">
        <f t="shared" si="13"/>
        <v>0</v>
      </c>
      <c r="AR162" s="136" t="s">
        <v>166</v>
      </c>
      <c r="AT162" s="136" t="s">
        <v>163</v>
      </c>
      <c r="AU162" s="136" t="s">
        <v>85</v>
      </c>
      <c r="AY162" s="13" t="s">
        <v>122</v>
      </c>
      <c r="BE162" s="137">
        <f t="shared" si="14"/>
        <v>0</v>
      </c>
      <c r="BF162" s="137">
        <f t="shared" si="15"/>
        <v>0</v>
      </c>
      <c r="BG162" s="137">
        <f t="shared" si="16"/>
        <v>0</v>
      </c>
      <c r="BH162" s="137">
        <f t="shared" si="17"/>
        <v>0</v>
      </c>
      <c r="BI162" s="137">
        <f t="shared" si="18"/>
        <v>0</v>
      </c>
      <c r="BJ162" s="13" t="s">
        <v>83</v>
      </c>
      <c r="BK162" s="137">
        <f t="shared" si="19"/>
        <v>0</v>
      </c>
      <c r="BL162" s="13" t="s">
        <v>129</v>
      </c>
      <c r="BM162" s="136" t="s">
        <v>359</v>
      </c>
    </row>
    <row r="163" spans="2:65" s="1" customFormat="1" ht="24.15" customHeight="1">
      <c r="B163" s="28"/>
      <c r="C163" s="142" t="s">
        <v>360</v>
      </c>
      <c r="D163" s="142" t="s">
        <v>163</v>
      </c>
      <c r="E163" s="143" t="s">
        <v>361</v>
      </c>
      <c r="F163" s="144" t="s">
        <v>362</v>
      </c>
      <c r="G163" s="145" t="s">
        <v>218</v>
      </c>
      <c r="H163" s="146">
        <v>10</v>
      </c>
      <c r="I163" s="147"/>
      <c r="J163" s="148">
        <f t="shared" si="10"/>
        <v>0</v>
      </c>
      <c r="K163" s="149"/>
      <c r="L163" s="150"/>
      <c r="M163" s="151" t="s">
        <v>19</v>
      </c>
      <c r="N163" s="152" t="s">
        <v>46</v>
      </c>
      <c r="P163" s="134">
        <f t="shared" si="11"/>
        <v>0</v>
      </c>
      <c r="Q163" s="134">
        <v>0</v>
      </c>
      <c r="R163" s="134">
        <f t="shared" si="12"/>
        <v>0</v>
      </c>
      <c r="S163" s="134">
        <v>0</v>
      </c>
      <c r="T163" s="135">
        <f t="shared" si="13"/>
        <v>0</v>
      </c>
      <c r="AR163" s="136" t="s">
        <v>166</v>
      </c>
      <c r="AT163" s="136" t="s">
        <v>163</v>
      </c>
      <c r="AU163" s="136" t="s">
        <v>85</v>
      </c>
      <c r="AY163" s="13" t="s">
        <v>122</v>
      </c>
      <c r="BE163" s="137">
        <f t="shared" si="14"/>
        <v>0</v>
      </c>
      <c r="BF163" s="137">
        <f t="shared" si="15"/>
        <v>0</v>
      </c>
      <c r="BG163" s="137">
        <f t="shared" si="16"/>
        <v>0</v>
      </c>
      <c r="BH163" s="137">
        <f t="shared" si="17"/>
        <v>0</v>
      </c>
      <c r="BI163" s="137">
        <f t="shared" si="18"/>
        <v>0</v>
      </c>
      <c r="BJ163" s="13" t="s">
        <v>83</v>
      </c>
      <c r="BK163" s="137">
        <f t="shared" si="19"/>
        <v>0</v>
      </c>
      <c r="BL163" s="13" t="s">
        <v>129</v>
      </c>
      <c r="BM163" s="136" t="s">
        <v>363</v>
      </c>
    </row>
    <row r="164" spans="2:65" s="11" customFormat="1" ht="22.8" customHeight="1">
      <c r="B164" s="112"/>
      <c r="D164" s="113" t="s">
        <v>74</v>
      </c>
      <c r="E164" s="122" t="s">
        <v>364</v>
      </c>
      <c r="F164" s="122" t="s">
        <v>365</v>
      </c>
      <c r="I164" s="115"/>
      <c r="J164" s="123">
        <f>BK164</f>
        <v>0</v>
      </c>
      <c r="L164" s="112"/>
      <c r="M164" s="117"/>
      <c r="P164" s="118">
        <f>SUM(P165:P167)</f>
        <v>0</v>
      </c>
      <c r="R164" s="118">
        <f>SUM(R165:R167)</f>
        <v>0</v>
      </c>
      <c r="T164" s="119">
        <f>SUM(T165:T167)</f>
        <v>8.3919999999999995E-2</v>
      </c>
      <c r="AR164" s="113" t="s">
        <v>85</v>
      </c>
      <c r="AT164" s="120" t="s">
        <v>74</v>
      </c>
      <c r="AU164" s="120" t="s">
        <v>83</v>
      </c>
      <c r="AY164" s="113" t="s">
        <v>122</v>
      </c>
      <c r="BK164" s="121">
        <f>SUM(BK165:BK167)</f>
        <v>0</v>
      </c>
    </row>
    <row r="165" spans="2:65" s="1" customFormat="1" ht="37.799999999999997" customHeight="1">
      <c r="B165" s="28"/>
      <c r="C165" s="124" t="s">
        <v>366</v>
      </c>
      <c r="D165" s="124" t="s">
        <v>125</v>
      </c>
      <c r="E165" s="125" t="s">
        <v>367</v>
      </c>
      <c r="F165" s="126" t="s">
        <v>368</v>
      </c>
      <c r="G165" s="127" t="s">
        <v>154</v>
      </c>
      <c r="H165" s="128">
        <v>8</v>
      </c>
      <c r="I165" s="129"/>
      <c r="J165" s="130">
        <f>ROUND(I165*H165,2)</f>
        <v>0</v>
      </c>
      <c r="K165" s="131"/>
      <c r="L165" s="28"/>
      <c r="M165" s="132" t="s">
        <v>19</v>
      </c>
      <c r="N165" s="133" t="s">
        <v>46</v>
      </c>
      <c r="P165" s="134">
        <f>O165*H165</f>
        <v>0</v>
      </c>
      <c r="Q165" s="134">
        <v>0</v>
      </c>
      <c r="R165" s="134">
        <f>Q165*H165</f>
        <v>0</v>
      </c>
      <c r="S165" s="134">
        <v>1.0489999999999999E-2</v>
      </c>
      <c r="T165" s="135">
        <f>S165*H165</f>
        <v>8.3919999999999995E-2</v>
      </c>
      <c r="AR165" s="136" t="s">
        <v>197</v>
      </c>
      <c r="AT165" s="136" t="s">
        <v>125</v>
      </c>
      <c r="AU165" s="136" t="s">
        <v>85</v>
      </c>
      <c r="AY165" s="13" t="s">
        <v>122</v>
      </c>
      <c r="BE165" s="137">
        <f>IF(N165="základní",J165,0)</f>
        <v>0</v>
      </c>
      <c r="BF165" s="137">
        <f>IF(N165="snížená",J165,0)</f>
        <v>0</v>
      </c>
      <c r="BG165" s="137">
        <f>IF(N165="zákl. přenesená",J165,0)</f>
        <v>0</v>
      </c>
      <c r="BH165" s="137">
        <f>IF(N165="sníž. přenesená",J165,0)</f>
        <v>0</v>
      </c>
      <c r="BI165" s="137">
        <f>IF(N165="nulová",J165,0)</f>
        <v>0</v>
      </c>
      <c r="BJ165" s="13" t="s">
        <v>83</v>
      </c>
      <c r="BK165" s="137">
        <f>ROUND(I165*H165,2)</f>
        <v>0</v>
      </c>
      <c r="BL165" s="13" t="s">
        <v>197</v>
      </c>
      <c r="BM165" s="136" t="s">
        <v>369</v>
      </c>
    </row>
    <row r="166" spans="2:65" s="1" customFormat="1" ht="10.199999999999999">
      <c r="B166" s="28"/>
      <c r="D166" s="138" t="s">
        <v>131</v>
      </c>
      <c r="F166" s="139" t="s">
        <v>370</v>
      </c>
      <c r="I166" s="140"/>
      <c r="L166" s="28"/>
      <c r="M166" s="141"/>
      <c r="T166" s="49"/>
      <c r="AT166" s="13" t="s">
        <v>131</v>
      </c>
      <c r="AU166" s="13" t="s">
        <v>85</v>
      </c>
    </row>
    <row r="167" spans="2:65" s="1" customFormat="1" ht="24.15" customHeight="1">
      <c r="B167" s="28"/>
      <c r="C167" s="142" t="s">
        <v>371</v>
      </c>
      <c r="D167" s="142" t="s">
        <v>163</v>
      </c>
      <c r="E167" s="143" t="s">
        <v>372</v>
      </c>
      <c r="F167" s="144" t="s">
        <v>373</v>
      </c>
      <c r="G167" s="145" t="s">
        <v>183</v>
      </c>
      <c r="H167" s="146">
        <v>1</v>
      </c>
      <c r="I167" s="147"/>
      <c r="J167" s="148">
        <f>ROUND(I167*H167,2)</f>
        <v>0</v>
      </c>
      <c r="K167" s="149"/>
      <c r="L167" s="150"/>
      <c r="M167" s="151" t="s">
        <v>19</v>
      </c>
      <c r="N167" s="152" t="s">
        <v>46</v>
      </c>
      <c r="P167" s="134">
        <f>O167*H167</f>
        <v>0</v>
      </c>
      <c r="Q167" s="134">
        <v>0</v>
      </c>
      <c r="R167" s="134">
        <f>Q167*H167</f>
        <v>0</v>
      </c>
      <c r="S167" s="134">
        <v>0</v>
      </c>
      <c r="T167" s="135">
        <f>S167*H167</f>
        <v>0</v>
      </c>
      <c r="AR167" s="136" t="s">
        <v>263</v>
      </c>
      <c r="AT167" s="136" t="s">
        <v>163</v>
      </c>
      <c r="AU167" s="136" t="s">
        <v>85</v>
      </c>
      <c r="AY167" s="13" t="s">
        <v>122</v>
      </c>
      <c r="BE167" s="137">
        <f>IF(N167="základní",J167,0)</f>
        <v>0</v>
      </c>
      <c r="BF167" s="137">
        <f>IF(N167="snížená",J167,0)</f>
        <v>0</v>
      </c>
      <c r="BG167" s="137">
        <f>IF(N167="zákl. přenesená",J167,0)</f>
        <v>0</v>
      </c>
      <c r="BH167" s="137">
        <f>IF(N167="sníž. přenesená",J167,0)</f>
        <v>0</v>
      </c>
      <c r="BI167" s="137">
        <f>IF(N167="nulová",J167,0)</f>
        <v>0</v>
      </c>
      <c r="BJ167" s="13" t="s">
        <v>83</v>
      </c>
      <c r="BK167" s="137">
        <f>ROUND(I167*H167,2)</f>
        <v>0</v>
      </c>
      <c r="BL167" s="13" t="s">
        <v>197</v>
      </c>
      <c r="BM167" s="136" t="s">
        <v>374</v>
      </c>
    </row>
    <row r="168" spans="2:65" s="11" customFormat="1" ht="25.95" customHeight="1">
      <c r="B168" s="112"/>
      <c r="D168" s="113" t="s">
        <v>74</v>
      </c>
      <c r="E168" s="114" t="s">
        <v>163</v>
      </c>
      <c r="F168" s="114" t="s">
        <v>375</v>
      </c>
      <c r="I168" s="115"/>
      <c r="J168" s="116">
        <f>BK168</f>
        <v>0</v>
      </c>
      <c r="L168" s="112"/>
      <c r="M168" s="117"/>
      <c r="P168" s="118">
        <f>P169+P176</f>
        <v>0</v>
      </c>
      <c r="R168" s="118">
        <f>R169+R176</f>
        <v>3.0799999999999998E-3</v>
      </c>
      <c r="T168" s="119">
        <f>T169+T176</f>
        <v>0</v>
      </c>
      <c r="AR168" s="113" t="s">
        <v>138</v>
      </c>
      <c r="AT168" s="120" t="s">
        <v>74</v>
      </c>
      <c r="AU168" s="120" t="s">
        <v>75</v>
      </c>
      <c r="AY168" s="113" t="s">
        <v>122</v>
      </c>
      <c r="BK168" s="121">
        <f>BK169+BK176</f>
        <v>0</v>
      </c>
    </row>
    <row r="169" spans="2:65" s="11" customFormat="1" ht="22.8" customHeight="1">
      <c r="B169" s="112"/>
      <c r="D169" s="113" t="s">
        <v>74</v>
      </c>
      <c r="E169" s="122" t="s">
        <v>376</v>
      </c>
      <c r="F169" s="122" t="s">
        <v>377</v>
      </c>
      <c r="I169" s="115"/>
      <c r="J169" s="123">
        <f>BK169</f>
        <v>0</v>
      </c>
      <c r="L169" s="112"/>
      <c r="M169" s="117"/>
      <c r="P169" s="118">
        <f>SUM(P170:P175)</f>
        <v>0</v>
      </c>
      <c r="R169" s="118">
        <f>SUM(R170:R175)</f>
        <v>3.0799999999999998E-3</v>
      </c>
      <c r="T169" s="119">
        <f>SUM(T170:T175)</f>
        <v>0</v>
      </c>
      <c r="AR169" s="113" t="s">
        <v>138</v>
      </c>
      <c r="AT169" s="120" t="s">
        <v>74</v>
      </c>
      <c r="AU169" s="120" t="s">
        <v>83</v>
      </c>
      <c r="AY169" s="113" t="s">
        <v>122</v>
      </c>
      <c r="BK169" s="121">
        <f>SUM(BK170:BK175)</f>
        <v>0</v>
      </c>
    </row>
    <row r="170" spans="2:65" s="1" customFormat="1" ht="44.25" customHeight="1">
      <c r="B170" s="28"/>
      <c r="C170" s="124" t="s">
        <v>378</v>
      </c>
      <c r="D170" s="124" t="s">
        <v>125</v>
      </c>
      <c r="E170" s="125" t="s">
        <v>379</v>
      </c>
      <c r="F170" s="126" t="s">
        <v>380</v>
      </c>
      <c r="G170" s="127" t="s">
        <v>159</v>
      </c>
      <c r="H170" s="128">
        <v>5</v>
      </c>
      <c r="I170" s="129"/>
      <c r="J170" s="130">
        <f>ROUND(I170*H170,2)</f>
        <v>0</v>
      </c>
      <c r="K170" s="131"/>
      <c r="L170" s="28"/>
      <c r="M170" s="132" t="s">
        <v>19</v>
      </c>
      <c r="N170" s="133" t="s">
        <v>46</v>
      </c>
      <c r="P170" s="134">
        <f>O170*H170</f>
        <v>0</v>
      </c>
      <c r="Q170" s="134">
        <v>0</v>
      </c>
      <c r="R170" s="134">
        <f>Q170*H170</f>
        <v>0</v>
      </c>
      <c r="S170" s="134">
        <v>0</v>
      </c>
      <c r="T170" s="135">
        <f>S170*H170</f>
        <v>0</v>
      </c>
      <c r="AR170" s="136" t="s">
        <v>381</v>
      </c>
      <c r="AT170" s="136" t="s">
        <v>125</v>
      </c>
      <c r="AU170" s="136" t="s">
        <v>85</v>
      </c>
      <c r="AY170" s="13" t="s">
        <v>122</v>
      </c>
      <c r="BE170" s="137">
        <f>IF(N170="základní",J170,0)</f>
        <v>0</v>
      </c>
      <c r="BF170" s="137">
        <f>IF(N170="snížená",J170,0)</f>
        <v>0</v>
      </c>
      <c r="BG170" s="137">
        <f>IF(N170="zákl. přenesená",J170,0)</f>
        <v>0</v>
      </c>
      <c r="BH170" s="137">
        <f>IF(N170="sníž. přenesená",J170,0)</f>
        <v>0</v>
      </c>
      <c r="BI170" s="137">
        <f>IF(N170="nulová",J170,0)</f>
        <v>0</v>
      </c>
      <c r="BJ170" s="13" t="s">
        <v>83</v>
      </c>
      <c r="BK170" s="137">
        <f>ROUND(I170*H170,2)</f>
        <v>0</v>
      </c>
      <c r="BL170" s="13" t="s">
        <v>381</v>
      </c>
      <c r="BM170" s="136" t="s">
        <v>382</v>
      </c>
    </row>
    <row r="171" spans="2:65" s="1" customFormat="1" ht="10.199999999999999">
      <c r="B171" s="28"/>
      <c r="D171" s="138" t="s">
        <v>131</v>
      </c>
      <c r="F171" s="139" t="s">
        <v>383</v>
      </c>
      <c r="I171" s="140"/>
      <c r="L171" s="28"/>
      <c r="M171" s="141"/>
      <c r="T171" s="49"/>
      <c r="AT171" s="13" t="s">
        <v>131</v>
      </c>
      <c r="AU171" s="13" t="s">
        <v>85</v>
      </c>
    </row>
    <row r="172" spans="2:65" s="1" customFormat="1" ht="24.15" customHeight="1">
      <c r="B172" s="28"/>
      <c r="C172" s="124" t="s">
        <v>384</v>
      </c>
      <c r="D172" s="124" t="s">
        <v>125</v>
      </c>
      <c r="E172" s="125" t="s">
        <v>385</v>
      </c>
      <c r="F172" s="126" t="s">
        <v>386</v>
      </c>
      <c r="G172" s="127" t="s">
        <v>159</v>
      </c>
      <c r="H172" s="128">
        <v>4</v>
      </c>
      <c r="I172" s="129"/>
      <c r="J172" s="130">
        <f>ROUND(I172*H172,2)</f>
        <v>0</v>
      </c>
      <c r="K172" s="131"/>
      <c r="L172" s="28"/>
      <c r="M172" s="132" t="s">
        <v>19</v>
      </c>
      <c r="N172" s="133" t="s">
        <v>46</v>
      </c>
      <c r="P172" s="134">
        <f>O172*H172</f>
        <v>0</v>
      </c>
      <c r="Q172" s="134">
        <v>7.6999999999999996E-4</v>
      </c>
      <c r="R172" s="134">
        <f>Q172*H172</f>
        <v>3.0799999999999998E-3</v>
      </c>
      <c r="S172" s="134">
        <v>0</v>
      </c>
      <c r="T172" s="135">
        <f>S172*H172</f>
        <v>0</v>
      </c>
      <c r="AR172" s="136" t="s">
        <v>381</v>
      </c>
      <c r="AT172" s="136" t="s">
        <v>125</v>
      </c>
      <c r="AU172" s="136" t="s">
        <v>85</v>
      </c>
      <c r="AY172" s="13" t="s">
        <v>122</v>
      </c>
      <c r="BE172" s="137">
        <f>IF(N172="základní",J172,0)</f>
        <v>0</v>
      </c>
      <c r="BF172" s="137">
        <f>IF(N172="snížená",J172,0)</f>
        <v>0</v>
      </c>
      <c r="BG172" s="137">
        <f>IF(N172="zákl. přenesená",J172,0)</f>
        <v>0</v>
      </c>
      <c r="BH172" s="137">
        <f>IF(N172="sníž. přenesená",J172,0)</f>
        <v>0</v>
      </c>
      <c r="BI172" s="137">
        <f>IF(N172="nulová",J172,0)</f>
        <v>0</v>
      </c>
      <c r="BJ172" s="13" t="s">
        <v>83</v>
      </c>
      <c r="BK172" s="137">
        <f>ROUND(I172*H172,2)</f>
        <v>0</v>
      </c>
      <c r="BL172" s="13" t="s">
        <v>381</v>
      </c>
      <c r="BM172" s="136" t="s">
        <v>387</v>
      </c>
    </row>
    <row r="173" spans="2:65" s="1" customFormat="1" ht="10.199999999999999">
      <c r="B173" s="28"/>
      <c r="D173" s="138" t="s">
        <v>131</v>
      </c>
      <c r="F173" s="139" t="s">
        <v>388</v>
      </c>
      <c r="I173" s="140"/>
      <c r="L173" s="28"/>
      <c r="M173" s="141"/>
      <c r="T173" s="49"/>
      <c r="AT173" s="13" t="s">
        <v>131</v>
      </c>
      <c r="AU173" s="13" t="s">
        <v>85</v>
      </c>
    </row>
    <row r="174" spans="2:65" s="1" customFormat="1" ht="24.15" customHeight="1">
      <c r="B174" s="28"/>
      <c r="C174" s="124" t="s">
        <v>389</v>
      </c>
      <c r="D174" s="124" t="s">
        <v>125</v>
      </c>
      <c r="E174" s="125" t="s">
        <v>390</v>
      </c>
      <c r="F174" s="126" t="s">
        <v>391</v>
      </c>
      <c r="G174" s="127" t="s">
        <v>135</v>
      </c>
      <c r="H174" s="128">
        <v>10</v>
      </c>
      <c r="I174" s="129"/>
      <c r="J174" s="130">
        <f>ROUND(I174*H174,2)</f>
        <v>0</v>
      </c>
      <c r="K174" s="131"/>
      <c r="L174" s="28"/>
      <c r="M174" s="132" t="s">
        <v>19</v>
      </c>
      <c r="N174" s="133" t="s">
        <v>46</v>
      </c>
      <c r="P174" s="134">
        <f>O174*H174</f>
        <v>0</v>
      </c>
      <c r="Q174" s="134">
        <v>0</v>
      </c>
      <c r="R174" s="134">
        <f>Q174*H174</f>
        <v>0</v>
      </c>
      <c r="S174" s="134">
        <v>0</v>
      </c>
      <c r="T174" s="135">
        <f>S174*H174</f>
        <v>0</v>
      </c>
      <c r="AR174" s="136" t="s">
        <v>75</v>
      </c>
      <c r="AT174" s="136" t="s">
        <v>125</v>
      </c>
      <c r="AU174" s="136" t="s">
        <v>85</v>
      </c>
      <c r="AY174" s="13" t="s">
        <v>122</v>
      </c>
      <c r="BE174" s="137">
        <f>IF(N174="základní",J174,0)</f>
        <v>0</v>
      </c>
      <c r="BF174" s="137">
        <f>IF(N174="snížená",J174,0)</f>
        <v>0</v>
      </c>
      <c r="BG174" s="137">
        <f>IF(N174="zákl. přenesená",J174,0)</f>
        <v>0</v>
      </c>
      <c r="BH174" s="137">
        <f>IF(N174="sníž. přenesená",J174,0)</f>
        <v>0</v>
      </c>
      <c r="BI174" s="137">
        <f>IF(N174="nulová",J174,0)</f>
        <v>0</v>
      </c>
      <c r="BJ174" s="13" t="s">
        <v>83</v>
      </c>
      <c r="BK174" s="137">
        <f>ROUND(I174*H174,2)</f>
        <v>0</v>
      </c>
      <c r="BL174" s="13" t="s">
        <v>151</v>
      </c>
      <c r="BM174" s="136" t="s">
        <v>392</v>
      </c>
    </row>
    <row r="175" spans="2:65" s="1" customFormat="1" ht="10.199999999999999">
      <c r="B175" s="28"/>
      <c r="D175" s="138" t="s">
        <v>131</v>
      </c>
      <c r="F175" s="139" t="s">
        <v>393</v>
      </c>
      <c r="I175" s="140"/>
      <c r="L175" s="28"/>
      <c r="M175" s="141"/>
      <c r="T175" s="49"/>
      <c r="AT175" s="13" t="s">
        <v>131</v>
      </c>
      <c r="AU175" s="13" t="s">
        <v>85</v>
      </c>
    </row>
    <row r="176" spans="2:65" s="11" customFormat="1" ht="22.8" customHeight="1">
      <c r="B176" s="112"/>
      <c r="D176" s="113" t="s">
        <v>74</v>
      </c>
      <c r="E176" s="122" t="s">
        <v>394</v>
      </c>
      <c r="F176" s="122" t="s">
        <v>395</v>
      </c>
      <c r="I176" s="115"/>
      <c r="J176" s="123">
        <f>BK176</f>
        <v>0</v>
      </c>
      <c r="L176" s="112"/>
      <c r="M176" s="117"/>
      <c r="P176" s="118">
        <f>SUM(P177:P178)</f>
        <v>0</v>
      </c>
      <c r="R176" s="118">
        <f>SUM(R177:R178)</f>
        <v>0</v>
      </c>
      <c r="T176" s="119">
        <f>SUM(T177:T178)</f>
        <v>0</v>
      </c>
      <c r="AR176" s="113" t="s">
        <v>151</v>
      </c>
      <c r="AT176" s="120" t="s">
        <v>74</v>
      </c>
      <c r="AU176" s="120" t="s">
        <v>83</v>
      </c>
      <c r="AY176" s="113" t="s">
        <v>122</v>
      </c>
      <c r="BK176" s="121">
        <f>SUM(BK177:BK178)</f>
        <v>0</v>
      </c>
    </row>
    <row r="177" spans="2:65" s="1" customFormat="1" ht="16.5" customHeight="1">
      <c r="B177" s="28"/>
      <c r="C177" s="124" t="s">
        <v>396</v>
      </c>
      <c r="D177" s="124" t="s">
        <v>125</v>
      </c>
      <c r="E177" s="125" t="s">
        <v>397</v>
      </c>
      <c r="F177" s="126" t="s">
        <v>398</v>
      </c>
      <c r="G177" s="127" t="s">
        <v>183</v>
      </c>
      <c r="H177" s="128">
        <v>1</v>
      </c>
      <c r="I177" s="129"/>
      <c r="J177" s="130">
        <f>ROUND(I177*H177,2)</f>
        <v>0</v>
      </c>
      <c r="K177" s="131"/>
      <c r="L177" s="28"/>
      <c r="M177" s="132" t="s">
        <v>19</v>
      </c>
      <c r="N177" s="133" t="s">
        <v>46</v>
      </c>
      <c r="P177" s="134">
        <f>O177*H177</f>
        <v>0</v>
      </c>
      <c r="Q177" s="134">
        <v>0</v>
      </c>
      <c r="R177" s="134">
        <f>Q177*H177</f>
        <v>0</v>
      </c>
      <c r="S177" s="134">
        <v>0</v>
      </c>
      <c r="T177" s="135">
        <f>S177*H177</f>
        <v>0</v>
      </c>
      <c r="AR177" s="136" t="s">
        <v>129</v>
      </c>
      <c r="AT177" s="136" t="s">
        <v>125</v>
      </c>
      <c r="AU177" s="136" t="s">
        <v>85</v>
      </c>
      <c r="AY177" s="13" t="s">
        <v>122</v>
      </c>
      <c r="BE177" s="137">
        <f>IF(N177="základní",J177,0)</f>
        <v>0</v>
      </c>
      <c r="BF177" s="137">
        <f>IF(N177="snížená",J177,0)</f>
        <v>0</v>
      </c>
      <c r="BG177" s="137">
        <f>IF(N177="zákl. přenesená",J177,0)</f>
        <v>0</v>
      </c>
      <c r="BH177" s="137">
        <f>IF(N177="sníž. přenesená",J177,0)</f>
        <v>0</v>
      </c>
      <c r="BI177" s="137">
        <f>IF(N177="nulová",J177,0)</f>
        <v>0</v>
      </c>
      <c r="BJ177" s="13" t="s">
        <v>83</v>
      </c>
      <c r="BK177" s="137">
        <f>ROUND(I177*H177,2)</f>
        <v>0</v>
      </c>
      <c r="BL177" s="13" t="s">
        <v>129</v>
      </c>
      <c r="BM177" s="136" t="s">
        <v>399</v>
      </c>
    </row>
    <row r="178" spans="2:65" s="1" customFormat="1" ht="10.199999999999999">
      <c r="B178" s="28"/>
      <c r="D178" s="138" t="s">
        <v>131</v>
      </c>
      <c r="F178" s="139" t="s">
        <v>400</v>
      </c>
      <c r="I178" s="140"/>
      <c r="L178" s="28"/>
      <c r="M178" s="141"/>
      <c r="T178" s="49"/>
      <c r="AT178" s="13" t="s">
        <v>131</v>
      </c>
      <c r="AU178" s="13" t="s">
        <v>85</v>
      </c>
    </row>
    <row r="179" spans="2:65" s="11" customFormat="1" ht="25.95" customHeight="1">
      <c r="B179" s="112"/>
      <c r="D179" s="113" t="s">
        <v>74</v>
      </c>
      <c r="E179" s="114" t="s">
        <v>401</v>
      </c>
      <c r="F179" s="114" t="s">
        <v>402</v>
      </c>
      <c r="I179" s="115"/>
      <c r="J179" s="116">
        <f>BK179</f>
        <v>0</v>
      </c>
      <c r="L179" s="112"/>
      <c r="M179" s="117"/>
      <c r="P179" s="118">
        <f>P180</f>
        <v>0</v>
      </c>
      <c r="R179" s="118">
        <f>R180</f>
        <v>0</v>
      </c>
      <c r="T179" s="119">
        <f>T180</f>
        <v>0</v>
      </c>
      <c r="AR179" s="113" t="s">
        <v>151</v>
      </c>
      <c r="AT179" s="120" t="s">
        <v>74</v>
      </c>
      <c r="AU179" s="120" t="s">
        <v>75</v>
      </c>
      <c r="AY179" s="113" t="s">
        <v>122</v>
      </c>
      <c r="BK179" s="121">
        <f>BK180</f>
        <v>0</v>
      </c>
    </row>
    <row r="180" spans="2:65" s="11" customFormat="1" ht="22.8" customHeight="1">
      <c r="B180" s="112"/>
      <c r="D180" s="113" t="s">
        <v>74</v>
      </c>
      <c r="E180" s="122" t="s">
        <v>403</v>
      </c>
      <c r="F180" s="122" t="s">
        <v>404</v>
      </c>
      <c r="I180" s="115"/>
      <c r="J180" s="123">
        <f>BK180</f>
        <v>0</v>
      </c>
      <c r="L180" s="112"/>
      <c r="M180" s="117"/>
      <c r="P180" s="118">
        <f>SUM(P181:P188)</f>
        <v>0</v>
      </c>
      <c r="R180" s="118">
        <f>SUM(R181:R188)</f>
        <v>0</v>
      </c>
      <c r="T180" s="119">
        <f>SUM(T181:T188)</f>
        <v>0</v>
      </c>
      <c r="AR180" s="113" t="s">
        <v>151</v>
      </c>
      <c r="AT180" s="120" t="s">
        <v>74</v>
      </c>
      <c r="AU180" s="120" t="s">
        <v>83</v>
      </c>
      <c r="AY180" s="113" t="s">
        <v>122</v>
      </c>
      <c r="BK180" s="121">
        <f>SUM(BK181:BK188)</f>
        <v>0</v>
      </c>
    </row>
    <row r="181" spans="2:65" s="1" customFormat="1" ht="16.5" customHeight="1">
      <c r="B181" s="28"/>
      <c r="C181" s="124" t="s">
        <v>405</v>
      </c>
      <c r="D181" s="124" t="s">
        <v>125</v>
      </c>
      <c r="E181" s="125" t="s">
        <v>406</v>
      </c>
      <c r="F181" s="126" t="s">
        <v>404</v>
      </c>
      <c r="G181" s="127" t="s">
        <v>407</v>
      </c>
      <c r="H181" s="128">
        <v>1</v>
      </c>
      <c r="I181" s="129"/>
      <c r="J181" s="130">
        <f>ROUND(I181*H181,2)</f>
        <v>0</v>
      </c>
      <c r="K181" s="131"/>
      <c r="L181" s="28"/>
      <c r="M181" s="132" t="s">
        <v>19</v>
      </c>
      <c r="N181" s="133" t="s">
        <v>46</v>
      </c>
      <c r="P181" s="134">
        <f>O181*H181</f>
        <v>0</v>
      </c>
      <c r="Q181" s="134">
        <v>0</v>
      </c>
      <c r="R181" s="134">
        <f>Q181*H181</f>
        <v>0</v>
      </c>
      <c r="S181" s="134">
        <v>0</v>
      </c>
      <c r="T181" s="135">
        <f>S181*H181</f>
        <v>0</v>
      </c>
      <c r="AR181" s="136" t="s">
        <v>408</v>
      </c>
      <c r="AT181" s="136" t="s">
        <v>125</v>
      </c>
      <c r="AU181" s="136" t="s">
        <v>85</v>
      </c>
      <c r="AY181" s="13" t="s">
        <v>122</v>
      </c>
      <c r="BE181" s="137">
        <f>IF(N181="základní",J181,0)</f>
        <v>0</v>
      </c>
      <c r="BF181" s="137">
        <f>IF(N181="snížená",J181,0)</f>
        <v>0</v>
      </c>
      <c r="BG181" s="137">
        <f>IF(N181="zákl. přenesená",J181,0)</f>
        <v>0</v>
      </c>
      <c r="BH181" s="137">
        <f>IF(N181="sníž. přenesená",J181,0)</f>
        <v>0</v>
      </c>
      <c r="BI181" s="137">
        <f>IF(N181="nulová",J181,0)</f>
        <v>0</v>
      </c>
      <c r="BJ181" s="13" t="s">
        <v>83</v>
      </c>
      <c r="BK181" s="137">
        <f>ROUND(I181*H181,2)</f>
        <v>0</v>
      </c>
      <c r="BL181" s="13" t="s">
        <v>408</v>
      </c>
      <c r="BM181" s="136" t="s">
        <v>409</v>
      </c>
    </row>
    <row r="182" spans="2:65" s="1" customFormat="1" ht="10.199999999999999">
      <c r="B182" s="28"/>
      <c r="D182" s="138" t="s">
        <v>131</v>
      </c>
      <c r="F182" s="139" t="s">
        <v>410</v>
      </c>
      <c r="I182" s="140"/>
      <c r="L182" s="28"/>
      <c r="M182" s="141"/>
      <c r="T182" s="49"/>
      <c r="AT182" s="13" t="s">
        <v>131</v>
      </c>
      <c r="AU182" s="13" t="s">
        <v>85</v>
      </c>
    </row>
    <row r="183" spans="2:65" s="1" customFormat="1" ht="16.5" customHeight="1">
      <c r="B183" s="28"/>
      <c r="C183" s="124" t="s">
        <v>381</v>
      </c>
      <c r="D183" s="124" t="s">
        <v>125</v>
      </c>
      <c r="E183" s="125" t="s">
        <v>411</v>
      </c>
      <c r="F183" s="126" t="s">
        <v>412</v>
      </c>
      <c r="G183" s="127" t="s">
        <v>407</v>
      </c>
      <c r="H183" s="128">
        <v>1</v>
      </c>
      <c r="I183" s="129"/>
      <c r="J183" s="130">
        <f>ROUND(I183*H183,2)</f>
        <v>0</v>
      </c>
      <c r="K183" s="131"/>
      <c r="L183" s="28"/>
      <c r="M183" s="132" t="s">
        <v>19</v>
      </c>
      <c r="N183" s="133" t="s">
        <v>46</v>
      </c>
      <c r="P183" s="134">
        <f>O183*H183</f>
        <v>0</v>
      </c>
      <c r="Q183" s="134">
        <v>0</v>
      </c>
      <c r="R183" s="134">
        <f>Q183*H183</f>
        <v>0</v>
      </c>
      <c r="S183" s="134">
        <v>0</v>
      </c>
      <c r="T183" s="135">
        <f>S183*H183</f>
        <v>0</v>
      </c>
      <c r="AR183" s="136" t="s">
        <v>408</v>
      </c>
      <c r="AT183" s="136" t="s">
        <v>125</v>
      </c>
      <c r="AU183" s="136" t="s">
        <v>85</v>
      </c>
      <c r="AY183" s="13" t="s">
        <v>122</v>
      </c>
      <c r="BE183" s="137">
        <f>IF(N183="základní",J183,0)</f>
        <v>0</v>
      </c>
      <c r="BF183" s="137">
        <f>IF(N183="snížená",J183,0)</f>
        <v>0</v>
      </c>
      <c r="BG183" s="137">
        <f>IF(N183="zákl. přenesená",J183,0)</f>
        <v>0</v>
      </c>
      <c r="BH183" s="137">
        <f>IF(N183="sníž. přenesená",J183,0)</f>
        <v>0</v>
      </c>
      <c r="BI183" s="137">
        <f>IF(N183="nulová",J183,0)</f>
        <v>0</v>
      </c>
      <c r="BJ183" s="13" t="s">
        <v>83</v>
      </c>
      <c r="BK183" s="137">
        <f>ROUND(I183*H183,2)</f>
        <v>0</v>
      </c>
      <c r="BL183" s="13" t="s">
        <v>408</v>
      </c>
      <c r="BM183" s="136" t="s">
        <v>413</v>
      </c>
    </row>
    <row r="184" spans="2:65" s="1" customFormat="1" ht="10.199999999999999">
      <c r="B184" s="28"/>
      <c r="D184" s="138" t="s">
        <v>131</v>
      </c>
      <c r="F184" s="139" t="s">
        <v>414</v>
      </c>
      <c r="I184" s="140"/>
      <c r="L184" s="28"/>
      <c r="M184" s="141"/>
      <c r="T184" s="49"/>
      <c r="AT184" s="13" t="s">
        <v>131</v>
      </c>
      <c r="AU184" s="13" t="s">
        <v>85</v>
      </c>
    </row>
    <row r="185" spans="2:65" s="1" customFormat="1" ht="16.5" customHeight="1">
      <c r="B185" s="28"/>
      <c r="C185" s="124" t="s">
        <v>415</v>
      </c>
      <c r="D185" s="124" t="s">
        <v>125</v>
      </c>
      <c r="E185" s="125" t="s">
        <v>416</v>
      </c>
      <c r="F185" s="126" t="s">
        <v>417</v>
      </c>
      <c r="G185" s="127" t="s">
        <v>407</v>
      </c>
      <c r="H185" s="128">
        <v>1</v>
      </c>
      <c r="I185" s="129"/>
      <c r="J185" s="130">
        <f>ROUND(I185*H185,2)</f>
        <v>0</v>
      </c>
      <c r="K185" s="131"/>
      <c r="L185" s="28"/>
      <c r="M185" s="132" t="s">
        <v>19</v>
      </c>
      <c r="N185" s="133" t="s">
        <v>46</v>
      </c>
      <c r="P185" s="134">
        <f>O185*H185</f>
        <v>0</v>
      </c>
      <c r="Q185" s="134">
        <v>0</v>
      </c>
      <c r="R185" s="134">
        <f>Q185*H185</f>
        <v>0</v>
      </c>
      <c r="S185" s="134">
        <v>0</v>
      </c>
      <c r="T185" s="135">
        <f>S185*H185</f>
        <v>0</v>
      </c>
      <c r="AR185" s="136" t="s">
        <v>408</v>
      </c>
      <c r="AT185" s="136" t="s">
        <v>125</v>
      </c>
      <c r="AU185" s="136" t="s">
        <v>85</v>
      </c>
      <c r="AY185" s="13" t="s">
        <v>122</v>
      </c>
      <c r="BE185" s="137">
        <f>IF(N185="základní",J185,0)</f>
        <v>0</v>
      </c>
      <c r="BF185" s="137">
        <f>IF(N185="snížená",J185,0)</f>
        <v>0</v>
      </c>
      <c r="BG185" s="137">
        <f>IF(N185="zákl. přenesená",J185,0)</f>
        <v>0</v>
      </c>
      <c r="BH185" s="137">
        <f>IF(N185="sníž. přenesená",J185,0)</f>
        <v>0</v>
      </c>
      <c r="BI185" s="137">
        <f>IF(N185="nulová",J185,0)</f>
        <v>0</v>
      </c>
      <c r="BJ185" s="13" t="s">
        <v>83</v>
      </c>
      <c r="BK185" s="137">
        <f>ROUND(I185*H185,2)</f>
        <v>0</v>
      </c>
      <c r="BL185" s="13" t="s">
        <v>408</v>
      </c>
      <c r="BM185" s="136" t="s">
        <v>418</v>
      </c>
    </row>
    <row r="186" spans="2:65" s="1" customFormat="1" ht="10.199999999999999">
      <c r="B186" s="28"/>
      <c r="D186" s="138" t="s">
        <v>131</v>
      </c>
      <c r="F186" s="139" t="s">
        <v>419</v>
      </c>
      <c r="I186" s="140"/>
      <c r="L186" s="28"/>
      <c r="M186" s="141"/>
      <c r="T186" s="49"/>
      <c r="AT186" s="13" t="s">
        <v>131</v>
      </c>
      <c r="AU186" s="13" t="s">
        <v>85</v>
      </c>
    </row>
    <row r="187" spans="2:65" s="1" customFormat="1" ht="16.5" customHeight="1">
      <c r="B187" s="28"/>
      <c r="C187" s="124" t="s">
        <v>420</v>
      </c>
      <c r="D187" s="124" t="s">
        <v>125</v>
      </c>
      <c r="E187" s="125" t="s">
        <v>421</v>
      </c>
      <c r="F187" s="126" t="s">
        <v>422</v>
      </c>
      <c r="G187" s="127" t="s">
        <v>407</v>
      </c>
      <c r="H187" s="128">
        <v>1</v>
      </c>
      <c r="I187" s="129"/>
      <c r="J187" s="130">
        <f>ROUND(I187*H187,2)</f>
        <v>0</v>
      </c>
      <c r="K187" s="131"/>
      <c r="L187" s="28"/>
      <c r="M187" s="132" t="s">
        <v>19</v>
      </c>
      <c r="N187" s="133" t="s">
        <v>46</v>
      </c>
      <c r="P187" s="134">
        <f>O187*H187</f>
        <v>0</v>
      </c>
      <c r="Q187" s="134">
        <v>0</v>
      </c>
      <c r="R187" s="134">
        <f>Q187*H187</f>
        <v>0</v>
      </c>
      <c r="S187" s="134">
        <v>0</v>
      </c>
      <c r="T187" s="135">
        <f>S187*H187</f>
        <v>0</v>
      </c>
      <c r="AR187" s="136" t="s">
        <v>408</v>
      </c>
      <c r="AT187" s="136" t="s">
        <v>125</v>
      </c>
      <c r="AU187" s="136" t="s">
        <v>85</v>
      </c>
      <c r="AY187" s="13" t="s">
        <v>122</v>
      </c>
      <c r="BE187" s="137">
        <f>IF(N187="základní",J187,0)</f>
        <v>0</v>
      </c>
      <c r="BF187" s="137">
        <f>IF(N187="snížená",J187,0)</f>
        <v>0</v>
      </c>
      <c r="BG187" s="137">
        <f>IF(N187="zákl. přenesená",J187,0)</f>
        <v>0</v>
      </c>
      <c r="BH187" s="137">
        <f>IF(N187="sníž. přenesená",J187,0)</f>
        <v>0</v>
      </c>
      <c r="BI187" s="137">
        <f>IF(N187="nulová",J187,0)</f>
        <v>0</v>
      </c>
      <c r="BJ187" s="13" t="s">
        <v>83</v>
      </c>
      <c r="BK187" s="137">
        <f>ROUND(I187*H187,2)</f>
        <v>0</v>
      </c>
      <c r="BL187" s="13" t="s">
        <v>408</v>
      </c>
      <c r="BM187" s="136" t="s">
        <v>423</v>
      </c>
    </row>
    <row r="188" spans="2:65" s="1" customFormat="1" ht="10.199999999999999">
      <c r="B188" s="28"/>
      <c r="D188" s="138" t="s">
        <v>131</v>
      </c>
      <c r="F188" s="139" t="s">
        <v>424</v>
      </c>
      <c r="I188" s="140"/>
      <c r="L188" s="28"/>
      <c r="M188" s="153"/>
      <c r="N188" s="154"/>
      <c r="O188" s="154"/>
      <c r="P188" s="154"/>
      <c r="Q188" s="154"/>
      <c r="R188" s="154"/>
      <c r="S188" s="154"/>
      <c r="T188" s="155"/>
      <c r="AT188" s="13" t="s">
        <v>131</v>
      </c>
      <c r="AU188" s="13" t="s">
        <v>85</v>
      </c>
    </row>
    <row r="189" spans="2:65" s="1" customFormat="1" ht="6.9" customHeight="1">
      <c r="B189" s="37"/>
      <c r="C189" s="38"/>
      <c r="D189" s="38"/>
      <c r="E189" s="38"/>
      <c r="F189" s="38"/>
      <c r="G189" s="38"/>
      <c r="H189" s="38"/>
      <c r="I189" s="38"/>
      <c r="J189" s="38"/>
      <c r="K189" s="38"/>
      <c r="L189" s="28"/>
    </row>
  </sheetData>
  <sheetProtection algorithmName="SHA-512" hashValue="NT1CtxnTfjKi296HSuyPTFFZe8w5zrYh4Hig0pq23BjsTHgOQIyibFFJVD+rajFKW12nyhrTrpHzL565Y+4A5A==" saltValue="FHMHSzkvXuA23+q7n4bMHjuspJ0NLoLhvdhdeAcbJhW8qcgGyRuFLw289/HiDlzyN1OlhG8eD1pQnNqII0FGog==" spinCount="100000" sheet="1" objects="1" scenarios="1" formatColumns="0" formatRows="0" autoFilter="0"/>
  <autoFilter ref="C89:K188" xr:uid="{00000000-0009-0000-0000-000001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100-000000000000}"/>
    <hyperlink ref="F96" r:id="rId2" xr:uid="{00000000-0004-0000-0100-000001000000}"/>
    <hyperlink ref="F98" r:id="rId3" xr:uid="{00000000-0004-0000-0100-000002000000}"/>
    <hyperlink ref="F100" r:id="rId4" xr:uid="{00000000-0004-0000-0100-000003000000}"/>
    <hyperlink ref="F105" r:id="rId5" xr:uid="{00000000-0004-0000-0100-000004000000}"/>
    <hyperlink ref="F108" r:id="rId6" xr:uid="{00000000-0004-0000-0100-000005000000}"/>
    <hyperlink ref="F111" r:id="rId7" xr:uid="{00000000-0004-0000-0100-000006000000}"/>
    <hyperlink ref="F115" r:id="rId8" xr:uid="{00000000-0004-0000-0100-000007000000}"/>
    <hyperlink ref="F125" r:id="rId9" xr:uid="{00000000-0004-0000-0100-000008000000}"/>
    <hyperlink ref="F130" r:id="rId10" xr:uid="{00000000-0004-0000-0100-000009000000}"/>
    <hyperlink ref="F133" r:id="rId11" xr:uid="{00000000-0004-0000-0100-00000A000000}"/>
    <hyperlink ref="F140" r:id="rId12" xr:uid="{00000000-0004-0000-0100-00000B000000}"/>
    <hyperlink ref="F166" r:id="rId13" xr:uid="{00000000-0004-0000-0100-00000C000000}"/>
    <hyperlink ref="F171" r:id="rId14" xr:uid="{00000000-0004-0000-0100-00000D000000}"/>
    <hyperlink ref="F173" r:id="rId15" xr:uid="{00000000-0004-0000-0100-00000E000000}"/>
    <hyperlink ref="F175" r:id="rId16" xr:uid="{00000000-0004-0000-0100-00000F000000}"/>
    <hyperlink ref="F178" r:id="rId17" xr:uid="{00000000-0004-0000-0100-000010000000}"/>
    <hyperlink ref="F182" r:id="rId18" xr:uid="{00000000-0004-0000-0100-000011000000}"/>
    <hyperlink ref="F184" r:id="rId19" xr:uid="{00000000-0004-0000-0100-000012000000}"/>
    <hyperlink ref="F186" r:id="rId20" xr:uid="{00000000-0004-0000-0100-000013000000}"/>
    <hyperlink ref="F188" r:id="rId21" xr:uid="{00000000-0004-0000-0100-000014000000}"/>
  </hyperlinks>
  <pageMargins left="0.39370078740157483" right="0.39370078740157483" top="0.39370078740157483" bottom="0.39370078740157483" header="0" footer="0"/>
  <pageSetup paperSize="9" scale="89" fitToHeight="100" orientation="portrait" r:id="rId22"/>
  <headerFooter>
    <oddFooter>&amp;CStrana &amp;P z &amp;N</oddFooter>
  </headerFooter>
  <drawing r:id="rId2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06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3" t="s">
        <v>88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" hidden="1" customHeight="1">
      <c r="B4" s="16"/>
      <c r="D4" s="17" t="s">
        <v>89</v>
      </c>
      <c r="L4" s="16"/>
      <c r="M4" s="81" t="s">
        <v>10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16</v>
      </c>
      <c r="L6" s="16"/>
    </row>
    <row r="7" spans="2:46" ht="26.25" hidden="1" customHeight="1">
      <c r="B7" s="16"/>
      <c r="E7" s="193" t="str">
        <f>'Rekapitulace stavby'!K6</f>
        <v>Víceúčelová sportovní hala Hodonín - oprava a modernizace po tornádu - D1.4.4</v>
      </c>
      <c r="F7" s="194"/>
      <c r="G7" s="194"/>
      <c r="H7" s="194"/>
      <c r="L7" s="16"/>
    </row>
    <row r="8" spans="2:46" s="1" customFormat="1" ht="12" hidden="1" customHeight="1">
      <c r="B8" s="28"/>
      <c r="D8" s="23" t="s">
        <v>90</v>
      </c>
      <c r="L8" s="28"/>
    </row>
    <row r="9" spans="2:46" s="1" customFormat="1" ht="30" hidden="1" customHeight="1">
      <c r="B9" s="28"/>
      <c r="E9" s="175" t="s">
        <v>425</v>
      </c>
      <c r="F9" s="195"/>
      <c r="G9" s="195"/>
      <c r="H9" s="195"/>
      <c r="L9" s="28"/>
    </row>
    <row r="10" spans="2:46" s="1" customFormat="1" ht="10.199999999999999" hidden="1">
      <c r="B10" s="28"/>
      <c r="L10" s="28"/>
    </row>
    <row r="11" spans="2:46" s="1" customFormat="1" ht="12" hidden="1" customHeight="1">
      <c r="B11" s="28"/>
      <c r="D11" s="23" t="s">
        <v>18</v>
      </c>
      <c r="F11" s="21" t="s">
        <v>19</v>
      </c>
      <c r="I11" s="23" t="s">
        <v>20</v>
      </c>
      <c r="J11" s="21" t="s">
        <v>19</v>
      </c>
      <c r="L11" s="28"/>
    </row>
    <row r="12" spans="2:46" s="1" customFormat="1" ht="12" hidden="1" customHeight="1">
      <c r="B12" s="28"/>
      <c r="D12" s="23" t="s">
        <v>21</v>
      </c>
      <c r="F12" s="21" t="s">
        <v>22</v>
      </c>
      <c r="I12" s="23" t="s">
        <v>23</v>
      </c>
      <c r="J12" s="45" t="str">
        <f>'Rekapitulace stavby'!AN8</f>
        <v>28. 4. 2023</v>
      </c>
      <c r="L12" s="28"/>
    </row>
    <row r="13" spans="2:46" s="1" customFormat="1" ht="10.8" hidden="1" customHeight="1">
      <c r="B13" s="28"/>
      <c r="L13" s="28"/>
    </row>
    <row r="14" spans="2:46" s="1" customFormat="1" ht="12" hidden="1" customHeight="1">
      <c r="B14" s="28"/>
      <c r="D14" s="23" t="s">
        <v>25</v>
      </c>
      <c r="I14" s="23" t="s">
        <v>26</v>
      </c>
      <c r="J14" s="21" t="s">
        <v>27</v>
      </c>
      <c r="L14" s="28"/>
    </row>
    <row r="15" spans="2:46" s="1" customFormat="1" ht="18" hidden="1" customHeight="1">
      <c r="B15" s="28"/>
      <c r="E15" s="21" t="s">
        <v>28</v>
      </c>
      <c r="I15" s="23" t="s">
        <v>29</v>
      </c>
      <c r="J15" s="21" t="s">
        <v>30</v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31</v>
      </c>
      <c r="I17" s="23" t="s">
        <v>26</v>
      </c>
      <c r="J17" s="24" t="str">
        <f>'Rekapitulace stavby'!AN13</f>
        <v>Vyplň údaj</v>
      </c>
      <c r="L17" s="28"/>
    </row>
    <row r="18" spans="2:12" s="1" customFormat="1" ht="18" hidden="1" customHeight="1">
      <c r="B18" s="28"/>
      <c r="E18" s="196" t="str">
        <f>'Rekapitulace stavby'!E14</f>
        <v>Vyplň údaj</v>
      </c>
      <c r="F18" s="159"/>
      <c r="G18" s="159"/>
      <c r="H18" s="159"/>
      <c r="I18" s="23" t="s">
        <v>29</v>
      </c>
      <c r="J18" s="24" t="str">
        <f>'Rekapitulace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33</v>
      </c>
      <c r="I20" s="23" t="s">
        <v>26</v>
      </c>
      <c r="J20" s="21" t="s">
        <v>34</v>
      </c>
      <c r="L20" s="28"/>
    </row>
    <row r="21" spans="2:12" s="1" customFormat="1" ht="18" hidden="1" customHeight="1">
      <c r="B21" s="28"/>
      <c r="E21" s="21" t="s">
        <v>35</v>
      </c>
      <c r="I21" s="23" t="s">
        <v>29</v>
      </c>
      <c r="J21" s="21" t="s">
        <v>36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38</v>
      </c>
      <c r="I23" s="23" t="s">
        <v>26</v>
      </c>
      <c r="J23" s="21" t="str">
        <f>IF('Rekapitulace stavby'!AN19="","",'Rekapitulace stavby'!AN19)</f>
        <v/>
      </c>
      <c r="L23" s="28"/>
    </row>
    <row r="24" spans="2:12" s="1" customFormat="1" ht="18" hidden="1" customHeight="1">
      <c r="B24" s="28"/>
      <c r="E24" s="21" t="str">
        <f>IF('Rekapitulace stavby'!E20="","",'Rekapitulace stavby'!E20)</f>
        <v xml:space="preserve"> </v>
      </c>
      <c r="I24" s="23" t="s">
        <v>29</v>
      </c>
      <c r="J24" s="21" t="str">
        <f>IF('Rekapitulace stavby'!AN20="","",'Rekapitulace stavby'!AN20)</f>
        <v/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39</v>
      </c>
      <c r="L26" s="28"/>
    </row>
    <row r="27" spans="2:12" s="7" customFormat="1" ht="71.25" hidden="1" customHeight="1">
      <c r="B27" s="82"/>
      <c r="E27" s="164" t="s">
        <v>40</v>
      </c>
      <c r="F27" s="164"/>
      <c r="G27" s="164"/>
      <c r="H27" s="164"/>
      <c r="L27" s="82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25.35" hidden="1" customHeight="1">
      <c r="B30" s="28"/>
      <c r="D30" s="83" t="s">
        <v>41</v>
      </c>
      <c r="J30" s="59">
        <f>ROUND(J84, 2)</f>
        <v>0</v>
      </c>
      <c r="L30" s="28"/>
    </row>
    <row r="31" spans="2:12" s="1" customFormat="1" ht="6.9" hidden="1" customHeight="1">
      <c r="B31" s="28"/>
      <c r="D31" s="46"/>
      <c r="E31" s="46"/>
      <c r="F31" s="46"/>
      <c r="G31" s="46"/>
      <c r="H31" s="46"/>
      <c r="I31" s="46"/>
      <c r="J31" s="46"/>
      <c r="K31" s="46"/>
      <c r="L31" s="28"/>
    </row>
    <row r="32" spans="2:12" s="1" customFormat="1" ht="14.4" hidden="1" customHeight="1">
      <c r="B32" s="28"/>
      <c r="F32" s="31" t="s">
        <v>43</v>
      </c>
      <c r="I32" s="31" t="s">
        <v>42</v>
      </c>
      <c r="J32" s="31" t="s">
        <v>44</v>
      </c>
      <c r="L32" s="28"/>
    </row>
    <row r="33" spans="2:12" s="1" customFormat="1" ht="14.4" hidden="1" customHeight="1">
      <c r="B33" s="28"/>
      <c r="D33" s="48" t="s">
        <v>45</v>
      </c>
      <c r="E33" s="23" t="s">
        <v>46</v>
      </c>
      <c r="F33" s="84">
        <f>ROUND((SUM(BE84:BE105)),  2)</f>
        <v>0</v>
      </c>
      <c r="I33" s="85">
        <v>0.21</v>
      </c>
      <c r="J33" s="84">
        <f>ROUND(((SUM(BE84:BE105))*I33),  2)</f>
        <v>0</v>
      </c>
      <c r="L33" s="28"/>
    </row>
    <row r="34" spans="2:12" s="1" customFormat="1" ht="14.4" hidden="1" customHeight="1">
      <c r="B34" s="28"/>
      <c r="E34" s="23" t="s">
        <v>47</v>
      </c>
      <c r="F34" s="84">
        <f>ROUND((SUM(BF84:BF105)),  2)</f>
        <v>0</v>
      </c>
      <c r="I34" s="85">
        <v>0.15</v>
      </c>
      <c r="J34" s="84">
        <f>ROUND(((SUM(BF84:BF105))*I34),  2)</f>
        <v>0</v>
      </c>
      <c r="L34" s="28"/>
    </row>
    <row r="35" spans="2:12" s="1" customFormat="1" ht="14.4" hidden="1" customHeight="1">
      <c r="B35" s="28"/>
      <c r="E35" s="23" t="s">
        <v>48</v>
      </c>
      <c r="F35" s="84">
        <f>ROUND((SUM(BG84:BG105)),  2)</f>
        <v>0</v>
      </c>
      <c r="I35" s="85">
        <v>0.21</v>
      </c>
      <c r="J35" s="84">
        <f>0</f>
        <v>0</v>
      </c>
      <c r="L35" s="28"/>
    </row>
    <row r="36" spans="2:12" s="1" customFormat="1" ht="14.4" hidden="1" customHeight="1">
      <c r="B36" s="28"/>
      <c r="E36" s="23" t="s">
        <v>49</v>
      </c>
      <c r="F36" s="84">
        <f>ROUND((SUM(BH84:BH105)),  2)</f>
        <v>0</v>
      </c>
      <c r="I36" s="85">
        <v>0.15</v>
      </c>
      <c r="J36" s="84">
        <f>0</f>
        <v>0</v>
      </c>
      <c r="L36" s="28"/>
    </row>
    <row r="37" spans="2:12" s="1" customFormat="1" ht="14.4" hidden="1" customHeight="1">
      <c r="B37" s="28"/>
      <c r="E37" s="23" t="s">
        <v>50</v>
      </c>
      <c r="F37" s="84">
        <f>ROUND((SUM(BI84:BI105)),  2)</f>
        <v>0</v>
      </c>
      <c r="I37" s="85">
        <v>0</v>
      </c>
      <c r="J37" s="84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86"/>
      <c r="D39" s="87" t="s">
        <v>51</v>
      </c>
      <c r="E39" s="50"/>
      <c r="F39" s="50"/>
      <c r="G39" s="88" t="s">
        <v>52</v>
      </c>
      <c r="H39" s="89" t="s">
        <v>53</v>
      </c>
      <c r="I39" s="50"/>
      <c r="J39" s="90">
        <f>SUM(J30:J37)</f>
        <v>0</v>
      </c>
      <c r="K39" s="91"/>
      <c r="L39" s="28"/>
    </row>
    <row r="40" spans="2:12" s="1" customFormat="1" ht="14.4" hidden="1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8"/>
    </row>
    <row r="41" spans="2:12" ht="10.199999999999999" hidden="1"/>
    <row r="42" spans="2:12" ht="10.199999999999999" hidden="1"/>
    <row r="43" spans="2:12" ht="10.199999999999999" hidden="1"/>
    <row r="44" spans="2:12" s="1" customFormat="1" ht="6.9" hidden="1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2:12" s="1" customFormat="1" ht="24.9" hidden="1" customHeight="1">
      <c r="B45" s="28"/>
      <c r="C45" s="17" t="s">
        <v>92</v>
      </c>
      <c r="L45" s="28"/>
    </row>
    <row r="46" spans="2:12" s="1" customFormat="1" ht="6.9" hidden="1" customHeight="1">
      <c r="B46" s="28"/>
      <c r="L46" s="28"/>
    </row>
    <row r="47" spans="2:12" s="1" customFormat="1" ht="12" hidden="1" customHeight="1">
      <c r="B47" s="28"/>
      <c r="C47" s="23" t="s">
        <v>16</v>
      </c>
      <c r="L47" s="28"/>
    </row>
    <row r="48" spans="2:12" s="1" customFormat="1" ht="26.25" hidden="1" customHeight="1">
      <c r="B48" s="28"/>
      <c r="E48" s="193" t="str">
        <f>E7</f>
        <v>Víceúčelová sportovní hala Hodonín - oprava a modernizace po tornádu - D1.4.4</v>
      </c>
      <c r="F48" s="194"/>
      <c r="G48" s="194"/>
      <c r="H48" s="194"/>
      <c r="L48" s="28"/>
    </row>
    <row r="49" spans="2:47" s="1" customFormat="1" ht="12" hidden="1" customHeight="1">
      <c r="B49" s="28"/>
      <c r="C49" s="23" t="s">
        <v>90</v>
      </c>
      <c r="L49" s="28"/>
    </row>
    <row r="50" spans="2:47" s="1" customFormat="1" ht="30" hidden="1" customHeight="1">
      <c r="B50" s="28"/>
      <c r="E50" s="175" t="str">
        <f>E9</f>
        <v>D.1.4.4.2 - Ozvučení multifunkčního sálu - neuznatelné náklady</v>
      </c>
      <c r="F50" s="195"/>
      <c r="G50" s="195"/>
      <c r="H50" s="195"/>
      <c r="L50" s="28"/>
    </row>
    <row r="51" spans="2:47" s="1" customFormat="1" ht="6.9" hidden="1" customHeight="1">
      <c r="B51" s="28"/>
      <c r="L51" s="28"/>
    </row>
    <row r="52" spans="2:47" s="1" customFormat="1" ht="12" hidden="1" customHeight="1">
      <c r="B52" s="28"/>
      <c r="C52" s="23" t="s">
        <v>21</v>
      </c>
      <c r="F52" s="21" t="str">
        <f>F12</f>
        <v xml:space="preserve"> </v>
      </c>
      <c r="I52" s="23" t="s">
        <v>23</v>
      </c>
      <c r="J52" s="45" t="str">
        <f>IF(J12="","",J12)</f>
        <v>28. 4. 2023</v>
      </c>
      <c r="L52" s="28"/>
    </row>
    <row r="53" spans="2:47" s="1" customFormat="1" ht="6.9" hidden="1" customHeight="1">
      <c r="B53" s="28"/>
      <c r="L53" s="28"/>
    </row>
    <row r="54" spans="2:47" s="1" customFormat="1" ht="15.15" hidden="1" customHeight="1">
      <c r="B54" s="28"/>
      <c r="C54" s="23" t="s">
        <v>25</v>
      </c>
      <c r="F54" s="21" t="str">
        <f>E15</f>
        <v>Město Hodonín</v>
      </c>
      <c r="I54" s="23" t="s">
        <v>33</v>
      </c>
      <c r="J54" s="26" t="str">
        <f>E21</f>
        <v>Marek Hrbotický</v>
      </c>
      <c r="L54" s="28"/>
    </row>
    <row r="55" spans="2:47" s="1" customFormat="1" ht="15.15" hidden="1" customHeight="1">
      <c r="B55" s="28"/>
      <c r="C55" s="23" t="s">
        <v>31</v>
      </c>
      <c r="F55" s="21" t="str">
        <f>IF(E18="","",E18)</f>
        <v>Vyplň údaj</v>
      </c>
      <c r="I55" s="23" t="s">
        <v>38</v>
      </c>
      <c r="J55" s="26" t="str">
        <f>E24</f>
        <v xml:space="preserve"> </v>
      </c>
      <c r="L55" s="28"/>
    </row>
    <row r="56" spans="2:47" s="1" customFormat="1" ht="10.35" hidden="1" customHeight="1">
      <c r="B56" s="28"/>
      <c r="L56" s="28"/>
    </row>
    <row r="57" spans="2:47" s="1" customFormat="1" ht="29.25" hidden="1" customHeight="1">
      <c r="B57" s="28"/>
      <c r="C57" s="92" t="s">
        <v>93</v>
      </c>
      <c r="D57" s="86"/>
      <c r="E57" s="86"/>
      <c r="F57" s="86"/>
      <c r="G57" s="86"/>
      <c r="H57" s="86"/>
      <c r="I57" s="86"/>
      <c r="J57" s="93" t="s">
        <v>94</v>
      </c>
      <c r="K57" s="86"/>
      <c r="L57" s="28"/>
    </row>
    <row r="58" spans="2:47" s="1" customFormat="1" ht="10.35" hidden="1" customHeight="1">
      <c r="B58" s="28"/>
      <c r="L58" s="28"/>
    </row>
    <row r="59" spans="2:47" s="1" customFormat="1" ht="22.8" hidden="1" customHeight="1">
      <c r="B59" s="28"/>
      <c r="C59" s="94" t="s">
        <v>73</v>
      </c>
      <c r="J59" s="59">
        <f>J84</f>
        <v>0</v>
      </c>
      <c r="L59" s="28"/>
      <c r="AU59" s="13" t="s">
        <v>95</v>
      </c>
    </row>
    <row r="60" spans="2:47" s="8" customFormat="1" ht="24.9" hidden="1" customHeight="1">
      <c r="B60" s="95"/>
      <c r="D60" s="96" t="s">
        <v>105</v>
      </c>
      <c r="E60" s="97"/>
      <c r="F60" s="97"/>
      <c r="G60" s="97"/>
      <c r="H60" s="97"/>
      <c r="I60" s="97"/>
      <c r="J60" s="98">
        <f>J85</f>
        <v>0</v>
      </c>
      <c r="L60" s="95"/>
    </row>
    <row r="61" spans="2:47" s="9" customFormat="1" ht="19.95" hidden="1" customHeight="1">
      <c r="B61" s="99"/>
      <c r="D61" s="100" t="s">
        <v>426</v>
      </c>
      <c r="E61" s="101"/>
      <c r="F61" s="101"/>
      <c r="G61" s="101"/>
      <c r="H61" s="101"/>
      <c r="I61" s="101"/>
      <c r="J61" s="102">
        <f>J86</f>
        <v>0</v>
      </c>
      <c r="L61" s="99"/>
    </row>
    <row r="62" spans="2:47" s="9" customFormat="1" ht="19.95" hidden="1" customHeight="1">
      <c r="B62" s="99"/>
      <c r="D62" s="100" t="s">
        <v>427</v>
      </c>
      <c r="E62" s="101"/>
      <c r="F62" s="101"/>
      <c r="G62" s="101"/>
      <c r="H62" s="101"/>
      <c r="I62" s="101"/>
      <c r="J62" s="102">
        <f>J89</f>
        <v>0</v>
      </c>
      <c r="L62" s="99"/>
    </row>
    <row r="63" spans="2:47" s="9" customFormat="1" ht="19.95" hidden="1" customHeight="1">
      <c r="B63" s="99"/>
      <c r="D63" s="100" t="s">
        <v>428</v>
      </c>
      <c r="E63" s="101"/>
      <c r="F63" s="101"/>
      <c r="G63" s="101"/>
      <c r="H63" s="101"/>
      <c r="I63" s="101"/>
      <c r="J63" s="102">
        <f>J96</f>
        <v>0</v>
      </c>
      <c r="L63" s="99"/>
    </row>
    <row r="64" spans="2:47" s="9" customFormat="1" ht="19.95" hidden="1" customHeight="1">
      <c r="B64" s="99"/>
      <c r="D64" s="100" t="s">
        <v>429</v>
      </c>
      <c r="E64" s="101"/>
      <c r="F64" s="101"/>
      <c r="G64" s="101"/>
      <c r="H64" s="101"/>
      <c r="I64" s="101"/>
      <c r="J64" s="102">
        <f>J101</f>
        <v>0</v>
      </c>
      <c r="L64" s="99"/>
    </row>
    <row r="65" spans="2:12" s="1" customFormat="1" ht="21.75" hidden="1" customHeight="1">
      <c r="B65" s="28"/>
      <c r="L65" s="28"/>
    </row>
    <row r="66" spans="2:12" s="1" customFormat="1" ht="6.9" hidden="1" customHeight="1"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28"/>
    </row>
    <row r="67" spans="2:12" ht="10.199999999999999" hidden="1"/>
    <row r="68" spans="2:12" ht="10.199999999999999" hidden="1"/>
    <row r="69" spans="2:12" ht="10.199999999999999" hidden="1"/>
    <row r="70" spans="2:12" s="1" customFormat="1" ht="6.9" customHeight="1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28"/>
    </row>
    <row r="71" spans="2:12" s="1" customFormat="1" ht="24.9" customHeight="1">
      <c r="B71" s="28"/>
      <c r="C71" s="17" t="s">
        <v>107</v>
      </c>
      <c r="L71" s="28"/>
    </row>
    <row r="72" spans="2:12" s="1" customFormat="1" ht="6.9" customHeight="1">
      <c r="B72" s="28"/>
      <c r="L72" s="28"/>
    </row>
    <row r="73" spans="2:12" s="1" customFormat="1" ht="12" customHeight="1">
      <c r="B73" s="28"/>
      <c r="C73" s="23" t="s">
        <v>16</v>
      </c>
      <c r="L73" s="28"/>
    </row>
    <row r="74" spans="2:12" s="1" customFormat="1" ht="26.25" customHeight="1">
      <c r="B74" s="28"/>
      <c r="E74" s="193" t="str">
        <f>E7</f>
        <v>Víceúčelová sportovní hala Hodonín - oprava a modernizace po tornádu - D1.4.4</v>
      </c>
      <c r="F74" s="194"/>
      <c r="G74" s="194"/>
      <c r="H74" s="194"/>
      <c r="L74" s="28"/>
    </row>
    <row r="75" spans="2:12" s="1" customFormat="1" ht="12" customHeight="1">
      <c r="B75" s="28"/>
      <c r="C75" s="23" t="s">
        <v>90</v>
      </c>
      <c r="L75" s="28"/>
    </row>
    <row r="76" spans="2:12" s="1" customFormat="1" ht="30" customHeight="1">
      <c r="B76" s="28"/>
      <c r="E76" s="175" t="str">
        <f>E9</f>
        <v>D.1.4.4.2 - Ozvučení multifunkčního sálu - neuznatelné náklady</v>
      </c>
      <c r="F76" s="195"/>
      <c r="G76" s="195"/>
      <c r="H76" s="195"/>
      <c r="L76" s="28"/>
    </row>
    <row r="77" spans="2:12" s="1" customFormat="1" ht="6.9" customHeight="1">
      <c r="B77" s="28"/>
      <c r="L77" s="28"/>
    </row>
    <row r="78" spans="2:12" s="1" customFormat="1" ht="12" customHeight="1">
      <c r="B78" s="28"/>
      <c r="C78" s="23" t="s">
        <v>21</v>
      </c>
      <c r="F78" s="21" t="str">
        <f>F12</f>
        <v xml:space="preserve"> </v>
      </c>
      <c r="I78" s="23" t="s">
        <v>23</v>
      </c>
      <c r="J78" s="45" t="str">
        <f>IF(J12="","",J12)</f>
        <v>28. 4. 2023</v>
      </c>
      <c r="L78" s="28"/>
    </row>
    <row r="79" spans="2:12" s="1" customFormat="1" ht="6.9" customHeight="1">
      <c r="B79" s="28"/>
      <c r="L79" s="28"/>
    </row>
    <row r="80" spans="2:12" s="1" customFormat="1" ht="15.15" customHeight="1">
      <c r="B80" s="28"/>
      <c r="C80" s="23" t="s">
        <v>25</v>
      </c>
      <c r="F80" s="21" t="str">
        <f>E15</f>
        <v>Město Hodonín</v>
      </c>
      <c r="I80" s="23" t="s">
        <v>33</v>
      </c>
      <c r="J80" s="26" t="str">
        <f>E21</f>
        <v>Marek Hrbotický</v>
      </c>
      <c r="L80" s="28"/>
    </row>
    <row r="81" spans="2:65" s="1" customFormat="1" ht="15.15" customHeight="1">
      <c r="B81" s="28"/>
      <c r="C81" s="23" t="s">
        <v>31</v>
      </c>
      <c r="F81" s="21" t="str">
        <f>IF(E18="","",E18)</f>
        <v>Vyplň údaj</v>
      </c>
      <c r="I81" s="23" t="s">
        <v>38</v>
      </c>
      <c r="J81" s="26" t="str">
        <f>E24</f>
        <v xml:space="preserve"> </v>
      </c>
      <c r="L81" s="28"/>
    </row>
    <row r="82" spans="2:65" s="1" customFormat="1" ht="10.35" customHeight="1">
      <c r="B82" s="28"/>
      <c r="L82" s="28"/>
    </row>
    <row r="83" spans="2:65" s="10" customFormat="1" ht="29.25" customHeight="1">
      <c r="B83" s="103"/>
      <c r="C83" s="104" t="s">
        <v>108</v>
      </c>
      <c r="D83" s="105" t="s">
        <v>60</v>
      </c>
      <c r="E83" s="105" t="s">
        <v>56</v>
      </c>
      <c r="F83" s="105" t="s">
        <v>57</v>
      </c>
      <c r="G83" s="105" t="s">
        <v>109</v>
      </c>
      <c r="H83" s="105" t="s">
        <v>110</v>
      </c>
      <c r="I83" s="105" t="s">
        <v>111</v>
      </c>
      <c r="J83" s="106" t="s">
        <v>94</v>
      </c>
      <c r="K83" s="107" t="s">
        <v>112</v>
      </c>
      <c r="L83" s="103"/>
      <c r="M83" s="52" t="s">
        <v>19</v>
      </c>
      <c r="N83" s="53" t="s">
        <v>45</v>
      </c>
      <c r="O83" s="53" t="s">
        <v>113</v>
      </c>
      <c r="P83" s="53" t="s">
        <v>114</v>
      </c>
      <c r="Q83" s="53" t="s">
        <v>115</v>
      </c>
      <c r="R83" s="53" t="s">
        <v>116</v>
      </c>
      <c r="S83" s="53" t="s">
        <v>117</v>
      </c>
      <c r="T83" s="54" t="s">
        <v>118</v>
      </c>
    </row>
    <row r="84" spans="2:65" s="1" customFormat="1" ht="22.8" customHeight="1">
      <c r="B84" s="28"/>
      <c r="C84" s="57" t="s">
        <v>119</v>
      </c>
      <c r="J84" s="108">
        <f>BK84</f>
        <v>0</v>
      </c>
      <c r="L84" s="28"/>
      <c r="M84" s="55"/>
      <c r="N84" s="46"/>
      <c r="O84" s="46"/>
      <c r="P84" s="109">
        <f>P85</f>
        <v>0</v>
      </c>
      <c r="Q84" s="46"/>
      <c r="R84" s="109">
        <f>R85</f>
        <v>0</v>
      </c>
      <c r="S84" s="46"/>
      <c r="T84" s="110">
        <f>T85</f>
        <v>0</v>
      </c>
      <c r="AT84" s="13" t="s">
        <v>74</v>
      </c>
      <c r="AU84" s="13" t="s">
        <v>95</v>
      </c>
      <c r="BK84" s="111">
        <f>BK85</f>
        <v>0</v>
      </c>
    </row>
    <row r="85" spans="2:65" s="11" customFormat="1" ht="25.95" customHeight="1">
      <c r="B85" s="112"/>
      <c r="D85" s="113" t="s">
        <v>74</v>
      </c>
      <c r="E85" s="114" t="s">
        <v>401</v>
      </c>
      <c r="F85" s="114" t="s">
        <v>402</v>
      </c>
      <c r="I85" s="115"/>
      <c r="J85" s="116">
        <f>BK85</f>
        <v>0</v>
      </c>
      <c r="L85" s="112"/>
      <c r="M85" s="117"/>
      <c r="P85" s="118">
        <f>P86+P89+P96+P101</f>
        <v>0</v>
      </c>
      <c r="R85" s="118">
        <f>R86+R89+R96+R101</f>
        <v>0</v>
      </c>
      <c r="T85" s="119">
        <f>T86+T89+T96+T101</f>
        <v>0</v>
      </c>
      <c r="AR85" s="113" t="s">
        <v>151</v>
      </c>
      <c r="AT85" s="120" t="s">
        <v>74</v>
      </c>
      <c r="AU85" s="120" t="s">
        <v>75</v>
      </c>
      <c r="AY85" s="113" t="s">
        <v>122</v>
      </c>
      <c r="BK85" s="121">
        <f>BK86+BK89+BK96+BK101</f>
        <v>0</v>
      </c>
    </row>
    <row r="86" spans="2:65" s="11" customFormat="1" ht="22.8" customHeight="1">
      <c r="B86" s="112"/>
      <c r="D86" s="113" t="s">
        <v>74</v>
      </c>
      <c r="E86" s="122" t="s">
        <v>430</v>
      </c>
      <c r="F86" s="122" t="s">
        <v>431</v>
      </c>
      <c r="I86" s="115"/>
      <c r="J86" s="123">
        <f>BK86</f>
        <v>0</v>
      </c>
      <c r="L86" s="112"/>
      <c r="M86" s="117"/>
      <c r="P86" s="118">
        <f>SUM(P87:P88)</f>
        <v>0</v>
      </c>
      <c r="R86" s="118">
        <f>SUM(R87:R88)</f>
        <v>0</v>
      </c>
      <c r="T86" s="119">
        <f>SUM(T87:T88)</f>
        <v>0</v>
      </c>
      <c r="AR86" s="113" t="s">
        <v>151</v>
      </c>
      <c r="AT86" s="120" t="s">
        <v>74</v>
      </c>
      <c r="AU86" s="120" t="s">
        <v>83</v>
      </c>
      <c r="AY86" s="113" t="s">
        <v>122</v>
      </c>
      <c r="BK86" s="121">
        <f>SUM(BK87:BK88)</f>
        <v>0</v>
      </c>
    </row>
    <row r="87" spans="2:65" s="1" customFormat="1" ht="16.5" customHeight="1">
      <c r="B87" s="28"/>
      <c r="C87" s="124" t="s">
        <v>83</v>
      </c>
      <c r="D87" s="124" t="s">
        <v>125</v>
      </c>
      <c r="E87" s="125" t="s">
        <v>432</v>
      </c>
      <c r="F87" s="126" t="s">
        <v>433</v>
      </c>
      <c r="G87" s="127" t="s">
        <v>183</v>
      </c>
      <c r="H87" s="128">
        <v>1</v>
      </c>
      <c r="I87" s="129"/>
      <c r="J87" s="130">
        <f>ROUND(I87*H87,2)</f>
        <v>0</v>
      </c>
      <c r="K87" s="131"/>
      <c r="L87" s="28"/>
      <c r="M87" s="132" t="s">
        <v>19</v>
      </c>
      <c r="N87" s="133" t="s">
        <v>46</v>
      </c>
      <c r="P87" s="134">
        <f>O87*H87</f>
        <v>0</v>
      </c>
      <c r="Q87" s="134">
        <v>0</v>
      </c>
      <c r="R87" s="134">
        <f>Q87*H87</f>
        <v>0</v>
      </c>
      <c r="S87" s="134">
        <v>0</v>
      </c>
      <c r="T87" s="135">
        <f>S87*H87</f>
        <v>0</v>
      </c>
      <c r="AR87" s="136" t="s">
        <v>408</v>
      </c>
      <c r="AT87" s="136" t="s">
        <v>125</v>
      </c>
      <c r="AU87" s="136" t="s">
        <v>85</v>
      </c>
      <c r="AY87" s="13" t="s">
        <v>122</v>
      </c>
      <c r="BE87" s="137">
        <f>IF(N87="základní",J87,0)</f>
        <v>0</v>
      </c>
      <c r="BF87" s="137">
        <f>IF(N87="snížená",J87,0)</f>
        <v>0</v>
      </c>
      <c r="BG87" s="137">
        <f>IF(N87="zákl. přenesená",J87,0)</f>
        <v>0</v>
      </c>
      <c r="BH87" s="137">
        <f>IF(N87="sníž. přenesená",J87,0)</f>
        <v>0</v>
      </c>
      <c r="BI87" s="137">
        <f>IF(N87="nulová",J87,0)</f>
        <v>0</v>
      </c>
      <c r="BJ87" s="13" t="s">
        <v>83</v>
      </c>
      <c r="BK87" s="137">
        <f>ROUND(I87*H87,2)</f>
        <v>0</v>
      </c>
      <c r="BL87" s="13" t="s">
        <v>408</v>
      </c>
      <c r="BM87" s="136" t="s">
        <v>434</v>
      </c>
    </row>
    <row r="88" spans="2:65" s="1" customFormat="1" ht="10.199999999999999">
      <c r="B88" s="28"/>
      <c r="D88" s="138" t="s">
        <v>131</v>
      </c>
      <c r="F88" s="139" t="s">
        <v>435</v>
      </c>
      <c r="I88" s="140"/>
      <c r="L88" s="28"/>
      <c r="M88" s="141"/>
      <c r="T88" s="49"/>
      <c r="AT88" s="13" t="s">
        <v>131</v>
      </c>
      <c r="AU88" s="13" t="s">
        <v>85</v>
      </c>
    </row>
    <row r="89" spans="2:65" s="11" customFormat="1" ht="22.8" customHeight="1">
      <c r="B89" s="112"/>
      <c r="D89" s="113" t="s">
        <v>74</v>
      </c>
      <c r="E89" s="122" t="s">
        <v>436</v>
      </c>
      <c r="F89" s="122" t="s">
        <v>437</v>
      </c>
      <c r="I89" s="115"/>
      <c r="J89" s="123">
        <f>BK89</f>
        <v>0</v>
      </c>
      <c r="L89" s="112"/>
      <c r="M89" s="117"/>
      <c r="P89" s="118">
        <f>SUM(P90:P95)</f>
        <v>0</v>
      </c>
      <c r="R89" s="118">
        <f>SUM(R90:R95)</f>
        <v>0</v>
      </c>
      <c r="T89" s="119">
        <f>SUM(T90:T95)</f>
        <v>0</v>
      </c>
      <c r="AR89" s="113" t="s">
        <v>151</v>
      </c>
      <c r="AT89" s="120" t="s">
        <v>74</v>
      </c>
      <c r="AU89" s="120" t="s">
        <v>83</v>
      </c>
      <c r="AY89" s="113" t="s">
        <v>122</v>
      </c>
      <c r="BK89" s="121">
        <f>SUM(BK90:BK95)</f>
        <v>0</v>
      </c>
    </row>
    <row r="90" spans="2:65" s="1" customFormat="1" ht="33" customHeight="1">
      <c r="B90" s="28"/>
      <c r="C90" s="124" t="s">
        <v>85</v>
      </c>
      <c r="D90" s="124" t="s">
        <v>125</v>
      </c>
      <c r="E90" s="125" t="s">
        <v>438</v>
      </c>
      <c r="F90" s="126" t="s">
        <v>439</v>
      </c>
      <c r="G90" s="127" t="s">
        <v>407</v>
      </c>
      <c r="H90" s="128">
        <v>1</v>
      </c>
      <c r="I90" s="129"/>
      <c r="J90" s="130">
        <f>ROUND(I90*H90,2)</f>
        <v>0</v>
      </c>
      <c r="K90" s="131"/>
      <c r="L90" s="28"/>
      <c r="M90" s="132" t="s">
        <v>19</v>
      </c>
      <c r="N90" s="133" t="s">
        <v>46</v>
      </c>
      <c r="P90" s="134">
        <f>O90*H90</f>
        <v>0</v>
      </c>
      <c r="Q90" s="134">
        <v>0</v>
      </c>
      <c r="R90" s="134">
        <f>Q90*H90</f>
        <v>0</v>
      </c>
      <c r="S90" s="134">
        <v>0</v>
      </c>
      <c r="T90" s="135">
        <f>S90*H90</f>
        <v>0</v>
      </c>
      <c r="AR90" s="136" t="s">
        <v>408</v>
      </c>
      <c r="AT90" s="136" t="s">
        <v>125</v>
      </c>
      <c r="AU90" s="136" t="s">
        <v>85</v>
      </c>
      <c r="AY90" s="13" t="s">
        <v>122</v>
      </c>
      <c r="BE90" s="137">
        <f>IF(N90="základní",J90,0)</f>
        <v>0</v>
      </c>
      <c r="BF90" s="137">
        <f>IF(N90="snížená",J90,0)</f>
        <v>0</v>
      </c>
      <c r="BG90" s="137">
        <f>IF(N90="zákl. přenesená",J90,0)</f>
        <v>0</v>
      </c>
      <c r="BH90" s="137">
        <f>IF(N90="sníž. přenesená",J90,0)</f>
        <v>0</v>
      </c>
      <c r="BI90" s="137">
        <f>IF(N90="nulová",J90,0)</f>
        <v>0</v>
      </c>
      <c r="BJ90" s="13" t="s">
        <v>83</v>
      </c>
      <c r="BK90" s="137">
        <f>ROUND(I90*H90,2)</f>
        <v>0</v>
      </c>
      <c r="BL90" s="13" t="s">
        <v>408</v>
      </c>
      <c r="BM90" s="136" t="s">
        <v>440</v>
      </c>
    </row>
    <row r="91" spans="2:65" s="1" customFormat="1" ht="10.199999999999999">
      <c r="B91" s="28"/>
      <c r="D91" s="138" t="s">
        <v>131</v>
      </c>
      <c r="F91" s="139" t="s">
        <v>441</v>
      </c>
      <c r="I91" s="140"/>
      <c r="L91" s="28"/>
      <c r="M91" s="141"/>
      <c r="T91" s="49"/>
      <c r="AT91" s="13" t="s">
        <v>131</v>
      </c>
      <c r="AU91" s="13" t="s">
        <v>85</v>
      </c>
    </row>
    <row r="92" spans="2:65" s="1" customFormat="1" ht="16.5" customHeight="1">
      <c r="B92" s="28"/>
      <c r="C92" s="124" t="s">
        <v>138</v>
      </c>
      <c r="D92" s="124" t="s">
        <v>125</v>
      </c>
      <c r="E92" s="125" t="s">
        <v>442</v>
      </c>
      <c r="F92" s="126" t="s">
        <v>443</v>
      </c>
      <c r="G92" s="127" t="s">
        <v>135</v>
      </c>
      <c r="H92" s="128">
        <v>1</v>
      </c>
      <c r="I92" s="129"/>
      <c r="J92" s="130">
        <f>ROUND(I92*H92,2)</f>
        <v>0</v>
      </c>
      <c r="K92" s="131"/>
      <c r="L92" s="28"/>
      <c r="M92" s="132" t="s">
        <v>19</v>
      </c>
      <c r="N92" s="133" t="s">
        <v>46</v>
      </c>
      <c r="P92" s="134">
        <f>O92*H92</f>
        <v>0</v>
      </c>
      <c r="Q92" s="134">
        <v>0</v>
      </c>
      <c r="R92" s="134">
        <f>Q92*H92</f>
        <v>0</v>
      </c>
      <c r="S92" s="134">
        <v>0</v>
      </c>
      <c r="T92" s="135">
        <f>S92*H92</f>
        <v>0</v>
      </c>
      <c r="AR92" s="136" t="s">
        <v>129</v>
      </c>
      <c r="AT92" s="136" t="s">
        <v>125</v>
      </c>
      <c r="AU92" s="136" t="s">
        <v>85</v>
      </c>
      <c r="AY92" s="13" t="s">
        <v>122</v>
      </c>
      <c r="BE92" s="137">
        <f>IF(N92="základní",J92,0)</f>
        <v>0</v>
      </c>
      <c r="BF92" s="137">
        <f>IF(N92="snížená",J92,0)</f>
        <v>0</v>
      </c>
      <c r="BG92" s="137">
        <f>IF(N92="zákl. přenesená",J92,0)</f>
        <v>0</v>
      </c>
      <c r="BH92" s="137">
        <f>IF(N92="sníž. přenesená",J92,0)</f>
        <v>0</v>
      </c>
      <c r="BI92" s="137">
        <f>IF(N92="nulová",J92,0)</f>
        <v>0</v>
      </c>
      <c r="BJ92" s="13" t="s">
        <v>83</v>
      </c>
      <c r="BK92" s="137">
        <f>ROUND(I92*H92,2)</f>
        <v>0</v>
      </c>
      <c r="BL92" s="13" t="s">
        <v>129</v>
      </c>
      <c r="BM92" s="136" t="s">
        <v>444</v>
      </c>
    </row>
    <row r="93" spans="2:65" s="1" customFormat="1" ht="10.199999999999999">
      <c r="B93" s="28"/>
      <c r="D93" s="138" t="s">
        <v>131</v>
      </c>
      <c r="F93" s="139" t="s">
        <v>445</v>
      </c>
      <c r="I93" s="140"/>
      <c r="L93" s="28"/>
      <c r="M93" s="141"/>
      <c r="T93" s="49"/>
      <c r="AT93" s="13" t="s">
        <v>131</v>
      </c>
      <c r="AU93" s="13" t="s">
        <v>85</v>
      </c>
    </row>
    <row r="94" spans="2:65" s="1" customFormat="1" ht="16.5" customHeight="1">
      <c r="B94" s="28"/>
      <c r="C94" s="124" t="s">
        <v>129</v>
      </c>
      <c r="D94" s="124" t="s">
        <v>125</v>
      </c>
      <c r="E94" s="125" t="s">
        <v>446</v>
      </c>
      <c r="F94" s="126" t="s">
        <v>447</v>
      </c>
      <c r="G94" s="127" t="s">
        <v>154</v>
      </c>
      <c r="H94" s="128">
        <v>15</v>
      </c>
      <c r="I94" s="129"/>
      <c r="J94" s="130">
        <f>ROUND(I94*H94,2)</f>
        <v>0</v>
      </c>
      <c r="K94" s="131"/>
      <c r="L94" s="28"/>
      <c r="M94" s="132" t="s">
        <v>19</v>
      </c>
      <c r="N94" s="133" t="s">
        <v>46</v>
      </c>
      <c r="P94" s="134">
        <f>O94*H94</f>
        <v>0</v>
      </c>
      <c r="Q94" s="134">
        <v>0</v>
      </c>
      <c r="R94" s="134">
        <f>Q94*H94</f>
        <v>0</v>
      </c>
      <c r="S94" s="134">
        <v>0</v>
      </c>
      <c r="T94" s="135">
        <f>S94*H94</f>
        <v>0</v>
      </c>
      <c r="AR94" s="136" t="s">
        <v>408</v>
      </c>
      <c r="AT94" s="136" t="s">
        <v>125</v>
      </c>
      <c r="AU94" s="136" t="s">
        <v>85</v>
      </c>
      <c r="AY94" s="13" t="s">
        <v>122</v>
      </c>
      <c r="BE94" s="137">
        <f>IF(N94="základní",J94,0)</f>
        <v>0</v>
      </c>
      <c r="BF94" s="137">
        <f>IF(N94="snížená",J94,0)</f>
        <v>0</v>
      </c>
      <c r="BG94" s="137">
        <f>IF(N94="zákl. přenesená",J94,0)</f>
        <v>0</v>
      </c>
      <c r="BH94" s="137">
        <f>IF(N94="sníž. přenesená",J94,0)</f>
        <v>0</v>
      </c>
      <c r="BI94" s="137">
        <f>IF(N94="nulová",J94,0)</f>
        <v>0</v>
      </c>
      <c r="BJ94" s="13" t="s">
        <v>83</v>
      </c>
      <c r="BK94" s="137">
        <f>ROUND(I94*H94,2)</f>
        <v>0</v>
      </c>
      <c r="BL94" s="13" t="s">
        <v>408</v>
      </c>
      <c r="BM94" s="136" t="s">
        <v>448</v>
      </c>
    </row>
    <row r="95" spans="2:65" s="1" customFormat="1" ht="10.199999999999999">
      <c r="B95" s="28"/>
      <c r="D95" s="138" t="s">
        <v>131</v>
      </c>
      <c r="F95" s="139" t="s">
        <v>449</v>
      </c>
      <c r="I95" s="140"/>
      <c r="L95" s="28"/>
      <c r="M95" s="141"/>
      <c r="T95" s="49"/>
      <c r="AT95" s="13" t="s">
        <v>131</v>
      </c>
      <c r="AU95" s="13" t="s">
        <v>85</v>
      </c>
    </row>
    <row r="96" spans="2:65" s="11" customFormat="1" ht="22.8" customHeight="1">
      <c r="B96" s="112"/>
      <c r="D96" s="113" t="s">
        <v>74</v>
      </c>
      <c r="E96" s="122" t="s">
        <v>450</v>
      </c>
      <c r="F96" s="122" t="s">
        <v>451</v>
      </c>
      <c r="I96" s="115"/>
      <c r="J96" s="123">
        <f>BK96</f>
        <v>0</v>
      </c>
      <c r="L96" s="112"/>
      <c r="M96" s="117"/>
      <c r="P96" s="118">
        <f>SUM(P97:P100)</f>
        <v>0</v>
      </c>
      <c r="R96" s="118">
        <f>SUM(R97:R100)</f>
        <v>0</v>
      </c>
      <c r="T96" s="119">
        <f>SUM(T97:T100)</f>
        <v>0</v>
      </c>
      <c r="AR96" s="113" t="s">
        <v>151</v>
      </c>
      <c r="AT96" s="120" t="s">
        <v>74</v>
      </c>
      <c r="AU96" s="120" t="s">
        <v>83</v>
      </c>
      <c r="AY96" s="113" t="s">
        <v>122</v>
      </c>
      <c r="BK96" s="121">
        <f>SUM(BK97:BK100)</f>
        <v>0</v>
      </c>
    </row>
    <row r="97" spans="2:65" s="1" customFormat="1" ht="16.5" customHeight="1">
      <c r="B97" s="28"/>
      <c r="C97" s="124" t="s">
        <v>151</v>
      </c>
      <c r="D97" s="124" t="s">
        <v>125</v>
      </c>
      <c r="E97" s="125" t="s">
        <v>452</v>
      </c>
      <c r="F97" s="126" t="s">
        <v>453</v>
      </c>
      <c r="G97" s="127" t="s">
        <v>407</v>
      </c>
      <c r="H97" s="128">
        <v>1</v>
      </c>
      <c r="I97" s="129"/>
      <c r="J97" s="130">
        <f>ROUND(I97*H97,2)</f>
        <v>0</v>
      </c>
      <c r="K97" s="131"/>
      <c r="L97" s="28"/>
      <c r="M97" s="132" t="s">
        <v>19</v>
      </c>
      <c r="N97" s="133" t="s">
        <v>46</v>
      </c>
      <c r="P97" s="134">
        <f>O97*H97</f>
        <v>0</v>
      </c>
      <c r="Q97" s="134">
        <v>0</v>
      </c>
      <c r="R97" s="134">
        <f>Q97*H97</f>
        <v>0</v>
      </c>
      <c r="S97" s="134">
        <v>0</v>
      </c>
      <c r="T97" s="135">
        <f>S97*H97</f>
        <v>0</v>
      </c>
      <c r="AR97" s="136" t="s">
        <v>408</v>
      </c>
      <c r="AT97" s="136" t="s">
        <v>125</v>
      </c>
      <c r="AU97" s="136" t="s">
        <v>85</v>
      </c>
      <c r="AY97" s="13" t="s">
        <v>122</v>
      </c>
      <c r="BE97" s="137">
        <f>IF(N97="základní",J97,0)</f>
        <v>0</v>
      </c>
      <c r="BF97" s="137">
        <f>IF(N97="snížená",J97,0)</f>
        <v>0</v>
      </c>
      <c r="BG97" s="137">
        <f>IF(N97="zákl. přenesená",J97,0)</f>
        <v>0</v>
      </c>
      <c r="BH97" s="137">
        <f>IF(N97="sníž. přenesená",J97,0)</f>
        <v>0</v>
      </c>
      <c r="BI97" s="137">
        <f>IF(N97="nulová",J97,0)</f>
        <v>0</v>
      </c>
      <c r="BJ97" s="13" t="s">
        <v>83</v>
      </c>
      <c r="BK97" s="137">
        <f>ROUND(I97*H97,2)</f>
        <v>0</v>
      </c>
      <c r="BL97" s="13" t="s">
        <v>408</v>
      </c>
      <c r="BM97" s="136" t="s">
        <v>454</v>
      </c>
    </row>
    <row r="98" spans="2:65" s="1" customFormat="1" ht="10.199999999999999">
      <c r="B98" s="28"/>
      <c r="D98" s="138" t="s">
        <v>131</v>
      </c>
      <c r="F98" s="139" t="s">
        <v>455</v>
      </c>
      <c r="I98" s="140"/>
      <c r="L98" s="28"/>
      <c r="M98" s="141"/>
      <c r="T98" s="49"/>
      <c r="AT98" s="13" t="s">
        <v>131</v>
      </c>
      <c r="AU98" s="13" t="s">
        <v>85</v>
      </c>
    </row>
    <row r="99" spans="2:65" s="1" customFormat="1" ht="16.5" customHeight="1">
      <c r="B99" s="28"/>
      <c r="C99" s="124" t="s">
        <v>156</v>
      </c>
      <c r="D99" s="124" t="s">
        <v>125</v>
      </c>
      <c r="E99" s="125" t="s">
        <v>456</v>
      </c>
      <c r="F99" s="126" t="s">
        <v>457</v>
      </c>
      <c r="G99" s="127" t="s">
        <v>407</v>
      </c>
      <c r="H99" s="128">
        <v>1</v>
      </c>
      <c r="I99" s="129"/>
      <c r="J99" s="130">
        <f>ROUND(I99*H99,2)</f>
        <v>0</v>
      </c>
      <c r="K99" s="131"/>
      <c r="L99" s="28"/>
      <c r="M99" s="132" t="s">
        <v>19</v>
      </c>
      <c r="N99" s="133" t="s">
        <v>46</v>
      </c>
      <c r="P99" s="134">
        <f>O99*H99</f>
        <v>0</v>
      </c>
      <c r="Q99" s="134">
        <v>0</v>
      </c>
      <c r="R99" s="134">
        <f>Q99*H99</f>
        <v>0</v>
      </c>
      <c r="S99" s="134">
        <v>0</v>
      </c>
      <c r="T99" s="135">
        <f>S99*H99</f>
        <v>0</v>
      </c>
      <c r="AR99" s="136" t="s">
        <v>408</v>
      </c>
      <c r="AT99" s="136" t="s">
        <v>125</v>
      </c>
      <c r="AU99" s="136" t="s">
        <v>85</v>
      </c>
      <c r="AY99" s="13" t="s">
        <v>122</v>
      </c>
      <c r="BE99" s="137">
        <f>IF(N99="základní",J99,0)</f>
        <v>0</v>
      </c>
      <c r="BF99" s="137">
        <f>IF(N99="snížená",J99,0)</f>
        <v>0</v>
      </c>
      <c r="BG99" s="137">
        <f>IF(N99="zákl. přenesená",J99,0)</f>
        <v>0</v>
      </c>
      <c r="BH99" s="137">
        <f>IF(N99="sníž. přenesená",J99,0)</f>
        <v>0</v>
      </c>
      <c r="BI99" s="137">
        <f>IF(N99="nulová",J99,0)</f>
        <v>0</v>
      </c>
      <c r="BJ99" s="13" t="s">
        <v>83</v>
      </c>
      <c r="BK99" s="137">
        <f>ROUND(I99*H99,2)</f>
        <v>0</v>
      </c>
      <c r="BL99" s="13" t="s">
        <v>408</v>
      </c>
      <c r="BM99" s="136" t="s">
        <v>458</v>
      </c>
    </row>
    <row r="100" spans="2:65" s="1" customFormat="1" ht="10.199999999999999">
      <c r="B100" s="28"/>
      <c r="D100" s="138" t="s">
        <v>131</v>
      </c>
      <c r="F100" s="139" t="s">
        <v>459</v>
      </c>
      <c r="I100" s="140"/>
      <c r="L100" s="28"/>
      <c r="M100" s="141"/>
      <c r="T100" s="49"/>
      <c r="AT100" s="13" t="s">
        <v>131</v>
      </c>
      <c r="AU100" s="13" t="s">
        <v>85</v>
      </c>
    </row>
    <row r="101" spans="2:65" s="11" customFormat="1" ht="22.8" customHeight="1">
      <c r="B101" s="112"/>
      <c r="D101" s="113" t="s">
        <v>74</v>
      </c>
      <c r="E101" s="122" t="s">
        <v>460</v>
      </c>
      <c r="F101" s="122" t="s">
        <v>461</v>
      </c>
      <c r="I101" s="115"/>
      <c r="J101" s="123">
        <f>BK101</f>
        <v>0</v>
      </c>
      <c r="L101" s="112"/>
      <c r="M101" s="117"/>
      <c r="P101" s="118">
        <f>SUM(P102:P105)</f>
        <v>0</v>
      </c>
      <c r="R101" s="118">
        <f>SUM(R102:R105)</f>
        <v>0</v>
      </c>
      <c r="T101" s="119">
        <f>SUM(T102:T105)</f>
        <v>0</v>
      </c>
      <c r="AR101" s="113" t="s">
        <v>151</v>
      </c>
      <c r="AT101" s="120" t="s">
        <v>74</v>
      </c>
      <c r="AU101" s="120" t="s">
        <v>83</v>
      </c>
      <c r="AY101" s="113" t="s">
        <v>122</v>
      </c>
      <c r="BK101" s="121">
        <f>SUM(BK102:BK105)</f>
        <v>0</v>
      </c>
    </row>
    <row r="102" spans="2:65" s="1" customFormat="1" ht="16.5" customHeight="1">
      <c r="B102" s="28"/>
      <c r="C102" s="124" t="s">
        <v>162</v>
      </c>
      <c r="D102" s="124" t="s">
        <v>125</v>
      </c>
      <c r="E102" s="125" t="s">
        <v>462</v>
      </c>
      <c r="F102" s="126" t="s">
        <v>463</v>
      </c>
      <c r="G102" s="127" t="s">
        <v>407</v>
      </c>
      <c r="H102" s="128">
        <v>1</v>
      </c>
      <c r="I102" s="129"/>
      <c r="J102" s="130">
        <f>ROUND(I102*H102,2)</f>
        <v>0</v>
      </c>
      <c r="K102" s="131"/>
      <c r="L102" s="28"/>
      <c r="M102" s="132" t="s">
        <v>19</v>
      </c>
      <c r="N102" s="133" t="s">
        <v>46</v>
      </c>
      <c r="P102" s="134">
        <f>O102*H102</f>
        <v>0</v>
      </c>
      <c r="Q102" s="134">
        <v>0</v>
      </c>
      <c r="R102" s="134">
        <f>Q102*H102</f>
        <v>0</v>
      </c>
      <c r="S102" s="134">
        <v>0</v>
      </c>
      <c r="T102" s="135">
        <f>S102*H102</f>
        <v>0</v>
      </c>
      <c r="AR102" s="136" t="s">
        <v>408</v>
      </c>
      <c r="AT102" s="136" t="s">
        <v>125</v>
      </c>
      <c r="AU102" s="136" t="s">
        <v>85</v>
      </c>
      <c r="AY102" s="13" t="s">
        <v>122</v>
      </c>
      <c r="BE102" s="137">
        <f>IF(N102="základní",J102,0)</f>
        <v>0</v>
      </c>
      <c r="BF102" s="137">
        <f>IF(N102="snížená",J102,0)</f>
        <v>0</v>
      </c>
      <c r="BG102" s="137">
        <f>IF(N102="zákl. přenesená",J102,0)</f>
        <v>0</v>
      </c>
      <c r="BH102" s="137">
        <f>IF(N102="sníž. přenesená",J102,0)</f>
        <v>0</v>
      </c>
      <c r="BI102" s="137">
        <f>IF(N102="nulová",J102,0)</f>
        <v>0</v>
      </c>
      <c r="BJ102" s="13" t="s">
        <v>83</v>
      </c>
      <c r="BK102" s="137">
        <f>ROUND(I102*H102,2)</f>
        <v>0</v>
      </c>
      <c r="BL102" s="13" t="s">
        <v>408</v>
      </c>
      <c r="BM102" s="136" t="s">
        <v>464</v>
      </c>
    </row>
    <row r="103" spans="2:65" s="1" customFormat="1" ht="10.199999999999999">
      <c r="B103" s="28"/>
      <c r="D103" s="138" t="s">
        <v>131</v>
      </c>
      <c r="F103" s="139" t="s">
        <v>465</v>
      </c>
      <c r="I103" s="140"/>
      <c r="L103" s="28"/>
      <c r="M103" s="141"/>
      <c r="T103" s="49"/>
      <c r="AT103" s="13" t="s">
        <v>131</v>
      </c>
      <c r="AU103" s="13" t="s">
        <v>85</v>
      </c>
    </row>
    <row r="104" spans="2:65" s="1" customFormat="1" ht="16.5" customHeight="1">
      <c r="B104" s="28"/>
      <c r="C104" s="124" t="s">
        <v>166</v>
      </c>
      <c r="D104" s="124" t="s">
        <v>125</v>
      </c>
      <c r="E104" s="125" t="s">
        <v>466</v>
      </c>
      <c r="F104" s="126" t="s">
        <v>467</v>
      </c>
      <c r="G104" s="127" t="s">
        <v>407</v>
      </c>
      <c r="H104" s="128">
        <v>1</v>
      </c>
      <c r="I104" s="129"/>
      <c r="J104" s="130">
        <f>ROUND(I104*H104,2)</f>
        <v>0</v>
      </c>
      <c r="K104" s="131"/>
      <c r="L104" s="28"/>
      <c r="M104" s="132" t="s">
        <v>19</v>
      </c>
      <c r="N104" s="133" t="s">
        <v>46</v>
      </c>
      <c r="P104" s="134">
        <f>O104*H104</f>
        <v>0</v>
      </c>
      <c r="Q104" s="134">
        <v>0</v>
      </c>
      <c r="R104" s="134">
        <f>Q104*H104</f>
        <v>0</v>
      </c>
      <c r="S104" s="134">
        <v>0</v>
      </c>
      <c r="T104" s="135">
        <f>S104*H104</f>
        <v>0</v>
      </c>
      <c r="AR104" s="136" t="s">
        <v>408</v>
      </c>
      <c r="AT104" s="136" t="s">
        <v>125</v>
      </c>
      <c r="AU104" s="136" t="s">
        <v>85</v>
      </c>
      <c r="AY104" s="13" t="s">
        <v>122</v>
      </c>
      <c r="BE104" s="137">
        <f>IF(N104="základní",J104,0)</f>
        <v>0</v>
      </c>
      <c r="BF104" s="137">
        <f>IF(N104="snížená",J104,0)</f>
        <v>0</v>
      </c>
      <c r="BG104" s="137">
        <f>IF(N104="zákl. přenesená",J104,0)</f>
        <v>0</v>
      </c>
      <c r="BH104" s="137">
        <f>IF(N104="sníž. přenesená",J104,0)</f>
        <v>0</v>
      </c>
      <c r="BI104" s="137">
        <f>IF(N104="nulová",J104,0)</f>
        <v>0</v>
      </c>
      <c r="BJ104" s="13" t="s">
        <v>83</v>
      </c>
      <c r="BK104" s="137">
        <f>ROUND(I104*H104,2)</f>
        <v>0</v>
      </c>
      <c r="BL104" s="13" t="s">
        <v>408</v>
      </c>
      <c r="BM104" s="136" t="s">
        <v>468</v>
      </c>
    </row>
    <row r="105" spans="2:65" s="1" customFormat="1" ht="10.199999999999999">
      <c r="B105" s="28"/>
      <c r="D105" s="138" t="s">
        <v>131</v>
      </c>
      <c r="F105" s="139" t="s">
        <v>469</v>
      </c>
      <c r="I105" s="140"/>
      <c r="L105" s="28"/>
      <c r="M105" s="153"/>
      <c r="N105" s="154"/>
      <c r="O105" s="154"/>
      <c r="P105" s="154"/>
      <c r="Q105" s="154"/>
      <c r="R105" s="154"/>
      <c r="S105" s="154"/>
      <c r="T105" s="155"/>
      <c r="AT105" s="13" t="s">
        <v>131</v>
      </c>
      <c r="AU105" s="13" t="s">
        <v>85</v>
      </c>
    </row>
    <row r="106" spans="2:65" s="1" customFormat="1" ht="6.9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28"/>
    </row>
  </sheetData>
  <sheetProtection algorithmName="SHA-512" hashValue="sjPFs78c13dTvhJwCinTaPN2N1x4/ImwHKYhrMtaM4hVk8V3AlSI30y22teNtRbGOhsk/czfWJEk11UzKPWJKg==" saltValue="citHGXFFyMnBQXynaZTgrvK0+ai87mcXR2i5LAbY53LTj41agrx6YkWlc43Px5JxJMzuYigHrCFUWyWS44Hvow==" spinCount="100000" sheet="1" objects="1" scenarios="1" formatColumns="0" formatRows="0" autoFilter="0"/>
  <autoFilter ref="C83:K105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200-000000000000}"/>
    <hyperlink ref="F91" r:id="rId2" xr:uid="{00000000-0004-0000-0200-000001000000}"/>
    <hyperlink ref="F93" r:id="rId3" xr:uid="{00000000-0004-0000-0200-000002000000}"/>
    <hyperlink ref="F95" r:id="rId4" xr:uid="{00000000-0004-0000-0200-000003000000}"/>
    <hyperlink ref="F98" r:id="rId5" xr:uid="{00000000-0004-0000-0200-000004000000}"/>
    <hyperlink ref="F100" r:id="rId6" xr:uid="{00000000-0004-0000-0200-000005000000}"/>
    <hyperlink ref="F103" r:id="rId7" xr:uid="{00000000-0004-0000-0200-000006000000}"/>
    <hyperlink ref="F105" r:id="rId8" xr:uid="{00000000-0004-0000-0200-000007000000}"/>
  </hyperlinks>
  <pageMargins left="0.39370078740157483" right="0.39370078740157483" top="0.39370078740157483" bottom="0.39370078740157483" header="0" footer="0"/>
  <pageSetup paperSize="9" scale="89" fitToHeight="100" orientation="portrait" r:id="rId9"/>
  <headerFooter>
    <oddFooter>&amp;CStrana &amp;P z &amp;N</oddFooter>
  </headerFooter>
  <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D.1.4.4.1 - Ozvučení mult...</vt:lpstr>
      <vt:lpstr>D.1.4.4.2 - Ozvučení mult...</vt:lpstr>
      <vt:lpstr>'D.1.4.4.1 - Ozvučení mult...'!Názvy_tisku</vt:lpstr>
      <vt:lpstr>'D.1.4.4.2 - Ozvučení mult...'!Názvy_tisku</vt:lpstr>
      <vt:lpstr>'Rekapitulace stavby'!Názvy_tisku</vt:lpstr>
      <vt:lpstr>'D.1.4.4.1 - Ozvučení mult...'!Oblast_tisku</vt:lpstr>
      <vt:lpstr>'D.1.4.4.2 - Ozvučení mult...'!Oblast_tisku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Vacek</dc:creator>
  <cp:lastModifiedBy>Eliška</cp:lastModifiedBy>
  <cp:lastPrinted>2023-09-19T16:15:20Z</cp:lastPrinted>
  <dcterms:created xsi:type="dcterms:W3CDTF">2023-09-19T16:10:55Z</dcterms:created>
  <dcterms:modified xsi:type="dcterms:W3CDTF">2023-09-19T16:15:26Z</dcterms:modified>
</cp:coreProperties>
</file>